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2020\JG 27 02 2020\"/>
    </mc:Choice>
  </mc:AlternateContent>
  <bookViews>
    <workbookView xWindow="0" yWindow="0" windowWidth="20490" windowHeight="7545" activeTab="1"/>
  </bookViews>
  <sheets>
    <sheet name="Anexo G Ppto Ingresos" sheetId="3" r:id="rId1"/>
    <sheet name="Anexo H Ppto Egresos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'Anexo H Ppto Egresos'!$A$14:$H$159</definedName>
    <definedName name="_xlnm.Print_Area" localSheetId="1">'Anexo H Ppto Egresos'!$A$8:$B$136</definedName>
    <definedName name="best20">[1]Hoja1!$A$2:$D$184</definedName>
    <definedName name="campus">'Anexo H Ppto Egresos'!#REF!</definedName>
    <definedName name="capmil">'Anexo H Ppto Egresos'!$B$3:$H$328</definedName>
    <definedName name="cog">#REF!</definedName>
    <definedName name="compest">[2]Hoja1!$A$2:$E$163</definedName>
    <definedName name="compfed">[2]Hoja1!$G$2:$K$163</definedName>
    <definedName name="COMPONENTES">#REF!</definedName>
    <definedName name="comppro">[2]Hoja1!$M$2:$Q$163</definedName>
    <definedName name="est">#REF!</definedName>
    <definedName name="fed">#REF!</definedName>
    <definedName name="partidas">#REF!</definedName>
    <definedName name="ppto" localSheetId="0">[3]Page1!$A$1:$C$141</definedName>
    <definedName name="ppto">[3]Page1!$A$1:$C$141</definedName>
    <definedName name="pto">[4]Page1!$A$1:$C$321</definedName>
    <definedName name="saldo">#REF!</definedName>
    <definedName name="_xlnm.Print_Titles" localSheetId="1">'Anexo H Ppto Egresos'!$8:$11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32" i="1"/>
  <c r="F144" i="1" l="1"/>
  <c r="E98" i="1"/>
  <c r="E153" i="1"/>
  <c r="H40" i="1" l="1"/>
  <c r="H43" i="1"/>
  <c r="H44" i="1"/>
  <c r="H45" i="1"/>
  <c r="H48" i="1"/>
  <c r="H49" i="1"/>
  <c r="H53" i="1"/>
  <c r="H65" i="1"/>
  <c r="H68" i="1"/>
  <c r="H71" i="1"/>
  <c r="H75" i="1"/>
  <c r="H80" i="1"/>
  <c r="H90" i="1"/>
  <c r="H91" i="1"/>
  <c r="H94" i="1"/>
  <c r="H96" i="1"/>
  <c r="H97" i="1"/>
  <c r="H99" i="1"/>
  <c r="H100" i="1"/>
  <c r="H101" i="1"/>
  <c r="H106" i="1"/>
  <c r="H118" i="1"/>
  <c r="H119" i="1"/>
  <c r="H121" i="1"/>
  <c r="H123" i="1"/>
  <c r="H125" i="1"/>
  <c r="H128" i="1"/>
  <c r="H130" i="1"/>
  <c r="H134" i="1"/>
  <c r="H135" i="1"/>
  <c r="H136" i="1"/>
  <c r="H138" i="1"/>
  <c r="H139" i="1"/>
  <c r="H142" i="1"/>
  <c r="H147" i="1"/>
  <c r="H148" i="1"/>
  <c r="H150" i="1"/>
  <c r="H151" i="1"/>
  <c r="H152" i="1"/>
  <c r="H153" i="1"/>
  <c r="H154" i="1"/>
  <c r="H155" i="1"/>
  <c r="H156" i="1"/>
  <c r="H157" i="1"/>
  <c r="H158" i="1"/>
  <c r="H16" i="1"/>
  <c r="H25" i="1"/>
  <c r="H27" i="1"/>
  <c r="H28" i="1"/>
  <c r="H30" i="1"/>
  <c r="H31" i="1"/>
  <c r="H15" i="1"/>
  <c r="H32" i="1"/>
  <c r="H29" i="1"/>
  <c r="H23" i="1"/>
  <c r="H22" i="1"/>
  <c r="H20" i="1"/>
  <c r="H19" i="1"/>
  <c r="H21" i="1" l="1"/>
  <c r="H17" i="1"/>
  <c r="H24" i="1"/>
  <c r="H26" i="1"/>
  <c r="H18" i="1"/>
  <c r="H14" i="1" l="1"/>
  <c r="F14" i="1"/>
  <c r="G14" i="1"/>
  <c r="F33" i="1"/>
  <c r="G33" i="1"/>
  <c r="F84" i="1"/>
  <c r="G84" i="1"/>
  <c r="F132" i="1"/>
  <c r="G132" i="1"/>
  <c r="F140" i="1"/>
  <c r="G140" i="1"/>
  <c r="D149" i="1"/>
  <c r="H149" i="1" s="1"/>
  <c r="D146" i="1"/>
  <c r="H146" i="1" s="1"/>
  <c r="D145" i="1"/>
  <c r="H145" i="1" s="1"/>
  <c r="D144" i="1"/>
  <c r="H144" i="1" s="1"/>
  <c r="E143" i="1"/>
  <c r="E140" i="1" s="1"/>
  <c r="D143" i="1"/>
  <c r="D141" i="1"/>
  <c r="H141" i="1" s="1"/>
  <c r="C140" i="1"/>
  <c r="D137" i="1"/>
  <c r="E133" i="1"/>
  <c r="C132" i="1"/>
  <c r="D131" i="1"/>
  <c r="H131" i="1" s="1"/>
  <c r="D129" i="1"/>
  <c r="H129" i="1" s="1"/>
  <c r="D127" i="1"/>
  <c r="H127" i="1" s="1"/>
  <c r="D126" i="1"/>
  <c r="H126" i="1" s="1"/>
  <c r="E124" i="1"/>
  <c r="D124" i="1"/>
  <c r="D122" i="1"/>
  <c r="H122" i="1" s="1"/>
  <c r="D120" i="1"/>
  <c r="C120" i="1"/>
  <c r="E117" i="1"/>
  <c r="D117" i="1"/>
  <c r="E116" i="1"/>
  <c r="D116" i="1"/>
  <c r="E115" i="1"/>
  <c r="D115" i="1"/>
  <c r="D114" i="1"/>
  <c r="H114" i="1" s="1"/>
  <c r="D113" i="1"/>
  <c r="H113" i="1" s="1"/>
  <c r="D112" i="1"/>
  <c r="H112" i="1" s="1"/>
  <c r="E111" i="1"/>
  <c r="D111" i="1"/>
  <c r="E110" i="1"/>
  <c r="D110" i="1"/>
  <c r="D109" i="1"/>
  <c r="H109" i="1" s="1"/>
  <c r="E108" i="1"/>
  <c r="D108" i="1"/>
  <c r="E107" i="1"/>
  <c r="D107" i="1"/>
  <c r="D105" i="1"/>
  <c r="H105" i="1" s="1"/>
  <c r="D104" i="1"/>
  <c r="H104" i="1" s="1"/>
  <c r="E103" i="1"/>
  <c r="D103" i="1"/>
  <c r="C102" i="1"/>
  <c r="H102" i="1" s="1"/>
  <c r="C98" i="1"/>
  <c r="H98" i="1" s="1"/>
  <c r="C95" i="1"/>
  <c r="H95" i="1" s="1"/>
  <c r="D93" i="1"/>
  <c r="H93" i="1" s="1"/>
  <c r="C92" i="1"/>
  <c r="H92" i="1" s="1"/>
  <c r="E89" i="1"/>
  <c r="H89" i="1" s="1"/>
  <c r="C88" i="1"/>
  <c r="H88" i="1" s="1"/>
  <c r="D87" i="1"/>
  <c r="C87" i="1"/>
  <c r="D86" i="1"/>
  <c r="H86" i="1" s="1"/>
  <c r="E85" i="1"/>
  <c r="D85" i="1"/>
  <c r="C85" i="1"/>
  <c r="D83" i="1"/>
  <c r="H83" i="1" s="1"/>
  <c r="D82" i="1"/>
  <c r="H82" i="1" s="1"/>
  <c r="D81" i="1"/>
  <c r="H81" i="1" s="1"/>
  <c r="D79" i="1"/>
  <c r="H79" i="1" s="1"/>
  <c r="D78" i="1"/>
  <c r="H78" i="1" s="1"/>
  <c r="D77" i="1"/>
  <c r="H77" i="1" s="1"/>
  <c r="D76" i="1"/>
  <c r="H76" i="1" s="1"/>
  <c r="D74" i="1"/>
  <c r="H74" i="1" s="1"/>
  <c r="D73" i="1"/>
  <c r="H73" i="1" s="1"/>
  <c r="D72" i="1"/>
  <c r="H72" i="1" s="1"/>
  <c r="D70" i="1"/>
  <c r="H70" i="1" s="1"/>
  <c r="D69" i="1"/>
  <c r="H69" i="1" s="1"/>
  <c r="D67" i="1"/>
  <c r="H67" i="1" s="1"/>
  <c r="D66" i="1"/>
  <c r="H66" i="1" s="1"/>
  <c r="D64" i="1"/>
  <c r="H64" i="1" s="1"/>
  <c r="D63" i="1"/>
  <c r="H63" i="1" s="1"/>
  <c r="D62" i="1"/>
  <c r="H62" i="1" s="1"/>
  <c r="D61" i="1"/>
  <c r="H61" i="1" s="1"/>
  <c r="D60" i="1"/>
  <c r="H60" i="1" s="1"/>
  <c r="D59" i="1"/>
  <c r="H59" i="1" s="1"/>
  <c r="D58" i="1"/>
  <c r="H58" i="1" s="1"/>
  <c r="D57" i="1"/>
  <c r="H57" i="1" s="1"/>
  <c r="D56" i="1"/>
  <c r="H56" i="1" s="1"/>
  <c r="D55" i="1"/>
  <c r="H55" i="1" s="1"/>
  <c r="D54" i="1"/>
  <c r="H54" i="1" s="1"/>
  <c r="D52" i="1"/>
  <c r="H52" i="1" s="1"/>
  <c r="D51" i="1"/>
  <c r="H51" i="1" s="1"/>
  <c r="D50" i="1"/>
  <c r="H50" i="1" s="1"/>
  <c r="D47" i="1"/>
  <c r="H47" i="1" s="1"/>
  <c r="D46" i="1"/>
  <c r="H46" i="1" s="1"/>
  <c r="D42" i="1"/>
  <c r="H42" i="1" s="1"/>
  <c r="D41" i="1"/>
  <c r="H41" i="1" s="1"/>
  <c r="D39" i="1"/>
  <c r="H39" i="1" s="1"/>
  <c r="D38" i="1"/>
  <c r="H38" i="1" s="1"/>
  <c r="E37" i="1"/>
  <c r="E33" i="1" s="1"/>
  <c r="D37" i="1"/>
  <c r="D36" i="1"/>
  <c r="H36" i="1" s="1"/>
  <c r="D35" i="1"/>
  <c r="H35" i="1" s="1"/>
  <c r="D34" i="1"/>
  <c r="H34" i="1" s="1"/>
  <c r="C33" i="1"/>
  <c r="E14" i="1"/>
  <c r="D14" i="1"/>
  <c r="C14" i="1"/>
  <c r="H111" i="1" l="1"/>
  <c r="H108" i="1"/>
  <c r="H120" i="1"/>
  <c r="H37" i="1"/>
  <c r="H33" i="1" s="1"/>
  <c r="H87" i="1"/>
  <c r="H116" i="1"/>
  <c r="H110" i="1"/>
  <c r="H124" i="1"/>
  <c r="H103" i="1"/>
  <c r="H107" i="1"/>
  <c r="H115" i="1"/>
  <c r="H117" i="1"/>
  <c r="E132" i="1"/>
  <c r="H133" i="1"/>
  <c r="H143" i="1"/>
  <c r="H140" i="1" s="1"/>
  <c r="D132" i="1"/>
  <c r="H137" i="1"/>
  <c r="H85" i="1"/>
  <c r="D84" i="1"/>
  <c r="G159" i="1"/>
  <c r="D12" i="3" s="1"/>
  <c r="E14" i="3" s="1"/>
  <c r="F159" i="1"/>
  <c r="D33" i="1"/>
  <c r="D140" i="1"/>
  <c r="C84" i="1"/>
  <c r="C159" i="1" s="1"/>
  <c r="E84" i="1"/>
  <c r="E159" i="1" l="1"/>
  <c r="E11" i="3" s="1"/>
  <c r="F7" i="1"/>
  <c r="C7" i="1"/>
  <c r="E10" i="3"/>
  <c r="G7" i="1"/>
  <c r="H84" i="1"/>
  <c r="H132" i="1"/>
  <c r="D159" i="1"/>
  <c r="E7" i="1" l="1"/>
  <c r="H159" i="1"/>
  <c r="D7" i="1"/>
  <c r="E9" i="3"/>
  <c r="E15" i="3" s="1"/>
</calcChain>
</file>

<file path=xl/sharedStrings.xml><?xml version="1.0" encoding="utf-8"?>
<sst xmlns="http://schemas.openxmlformats.org/spreadsheetml/2006/main" count="168" uniqueCount="162">
  <si>
    <t>INSTITUTO TECNOLÓGICO JOSÉ MARIO MOLINA PASQUEL Y HENRÍQUEZ</t>
  </si>
  <si>
    <t>FEDERAL</t>
  </si>
  <si>
    <t>ESTATAL</t>
  </si>
  <si>
    <t>INGRESOS PROPIOS</t>
  </si>
  <si>
    <t>TOTAL GLOBAL ANUAL</t>
  </si>
  <si>
    <t>SERVICIOS PERSONALES</t>
  </si>
  <si>
    <t>Sueldos base</t>
  </si>
  <si>
    <t>Honorarios asimilables a salarios</t>
  </si>
  <si>
    <t>Prima quinquenal por años de servicios efectivos prestados</t>
  </si>
  <si>
    <t>Prima vacacional y dominical</t>
  </si>
  <si>
    <t>Aguinaldo</t>
  </si>
  <si>
    <t>Compensaciones para material didáctico</t>
  </si>
  <si>
    <t>Cuotas al IMSS por enfermedades y maternidad</t>
  </si>
  <si>
    <t>Cuotas para la vivienda</t>
  </si>
  <si>
    <t>Cuotas a pensiones</t>
  </si>
  <si>
    <t>Cuotas para el sistema de ahorro para el retiro</t>
  </si>
  <si>
    <t>Indemnizaciones por separación</t>
  </si>
  <si>
    <t>Estimulos al personal</t>
  </si>
  <si>
    <t>Homologación</t>
  </si>
  <si>
    <t>Impacto al salario</t>
  </si>
  <si>
    <t>Ayuda para despensa</t>
  </si>
  <si>
    <t>Ayuda para pasajes</t>
  </si>
  <si>
    <t>Estimulo por el dia del servidor publico</t>
  </si>
  <si>
    <t>Otros estímulos</t>
  </si>
  <si>
    <t>MATERIALES Y SUMINISTROS</t>
  </si>
  <si>
    <t xml:space="preserve"> Materiales, útiles y equipos menores de oficina</t>
  </si>
  <si>
    <t xml:space="preserve"> Materiales y útiles de impresión y reproducción</t>
  </si>
  <si>
    <t>Materiales, útiles y equipos menores de tecnologías de la información y comunicaciones</t>
  </si>
  <si>
    <t xml:space="preserve"> Material impreso e información digital</t>
  </si>
  <si>
    <t xml:space="preserve"> Material de limpieza</t>
  </si>
  <si>
    <t xml:space="preserve"> Materiales y útiles de enseñanza</t>
  </si>
  <si>
    <t xml:space="preserve"> Materiales para el registro e identificación de bienes y personas</t>
  </si>
  <si>
    <t xml:space="preserve"> Registro e identificación vehicular</t>
  </si>
  <si>
    <t xml:space="preserve"> Productos alimenticios para personas derivado de la prestación de servicios públicos en unidades de salud, educativas, de readaptación social y otras</t>
  </si>
  <si>
    <t xml:space="preserve">  Productos alimenticios para el personal en las instalaciones de las dependencias y entidades</t>
  </si>
  <si>
    <t xml:space="preserve">  Productos alimenticios para el personal derivado de actividades extraordinarias</t>
  </si>
  <si>
    <t xml:space="preserve">  Productos alimenticios para animales</t>
  </si>
  <si>
    <t xml:space="preserve">  Utensilios para el servicio de alimentación</t>
  </si>
  <si>
    <t xml:space="preserve">  Productos alimenticios, agropecuarios y forestales adquiridos como materia prima</t>
  </si>
  <si>
    <t xml:space="preserve">  Insumos textiles adquiridos como materia prima</t>
  </si>
  <si>
    <t xml:space="preserve"> Combustibles, lubricantes, aditivos, carbón y sus derivados adquiridos como materia prima</t>
  </si>
  <si>
    <t xml:space="preserve"> Productos químicos, farmacéuticos y de laboratorio adquiridos como materia prima</t>
  </si>
  <si>
    <t xml:space="preserve"> Productos metálicos y a base de minerales no metálicos adquiridos como materia prima</t>
  </si>
  <si>
    <t xml:space="preserve"> Otros productos adquiridos como materia prima</t>
  </si>
  <si>
    <t xml:space="preserve"> Productos minerales no metálicos</t>
  </si>
  <si>
    <t xml:space="preserve"> Cemento y productos de concreto</t>
  </si>
  <si>
    <t xml:space="preserve"> Cal, yeso y productos de yeso</t>
  </si>
  <si>
    <t xml:space="preserve"> Madera y productos de madera</t>
  </si>
  <si>
    <t xml:space="preserve"> Vidrio y productos de vidrio</t>
  </si>
  <si>
    <t xml:space="preserve"> Material eléctrico y electrónico</t>
  </si>
  <si>
    <t xml:space="preserve"> Artículos metálicos para la construcción</t>
  </si>
  <si>
    <t xml:space="preserve"> Materiales complementarios</t>
  </si>
  <si>
    <t xml:space="preserve"> Otros materiales y artículos de construcción y reparación</t>
  </si>
  <si>
    <t xml:space="preserve"> Productos químicos básicos</t>
  </si>
  <si>
    <t xml:space="preserve"> Fertilizantes, pesticidas y otros agroquímicos</t>
  </si>
  <si>
    <t xml:space="preserve"> Medicinas y productos farmacéuticos</t>
  </si>
  <si>
    <t xml:space="preserve"> Materiales, accesorios y suministros médicos</t>
  </si>
  <si>
    <t xml:space="preserve"> Materiales, accesorios y suministros de laboratorio</t>
  </si>
  <si>
    <t xml:space="preserve"> Fibras sintéticas, hules, plásticos y derivados</t>
  </si>
  <si>
    <t xml:space="preserve"> Otros productos químicos</t>
  </si>
  <si>
    <t>Combustibles, lubricantes y aditivos para vehículos destinados a servicios públicos y la operación de programas públicos</t>
  </si>
  <si>
    <t>Combustibles, lubricantes y aditivos para vehículos destinados a servicios administrativos</t>
  </si>
  <si>
    <t xml:space="preserve"> Combustibles, lubricantes y aditivos para maquinaria y equipo de producción.</t>
  </si>
  <si>
    <t xml:space="preserve"> Vestuario y uniformes</t>
  </si>
  <si>
    <t xml:space="preserve"> Prendas de seguridad y protección personal</t>
  </si>
  <si>
    <t xml:space="preserve"> Artículos deportivos</t>
  </si>
  <si>
    <t xml:space="preserve"> Productos textiles</t>
  </si>
  <si>
    <t xml:space="preserve"> Herramientas menores</t>
  </si>
  <si>
    <t xml:space="preserve">  Refacciones y accesorios menores de edificios</t>
  </si>
  <si>
    <t>Refacciones y accesorios menores de mobiliario y equipo de administración, educacional y recreativo</t>
  </si>
  <si>
    <t>Refacciones y accesorios menores para equipo de cómputo y telecomunicaciones</t>
  </si>
  <si>
    <t>Refacciones y accesorios menores de equipo e instrumental médico y de laboratorio</t>
  </si>
  <si>
    <t xml:space="preserve"> Refacciones y accesorios menores de equipo de transporte</t>
  </si>
  <si>
    <t xml:space="preserve"> Refacciones y accesorios menores de maquinaria y otros equipos</t>
  </si>
  <si>
    <t xml:space="preserve"> Refacciones y accesorios menores otros bienes muebles</t>
  </si>
  <si>
    <t>SERVICIOS GENERALES</t>
  </si>
  <si>
    <t xml:space="preserve"> Servicio de energía eléctrica</t>
  </si>
  <si>
    <t xml:space="preserve"> Servicio de gas</t>
  </si>
  <si>
    <t xml:space="preserve"> Servicio de agua</t>
  </si>
  <si>
    <t>Servicios de acceso de internet, redes y procesamiento de información</t>
  </si>
  <si>
    <t xml:space="preserve"> Servicio postal</t>
  </si>
  <si>
    <t xml:space="preserve">   Arrendamiento de equipo y bienes informáticos</t>
  </si>
  <si>
    <t xml:space="preserve"> Arrendamiento de vehículos terrestres, aéreos, marítimos, lacustres y fluviales para servicios públicos y la operación de programas públicos</t>
  </si>
  <si>
    <t xml:space="preserve"> Arrendamiento de vehículos terrestres, aéreos, marítimos, lacustres y fluviales para servicios administrativos</t>
  </si>
  <si>
    <t xml:space="preserve">  Arrendamiento de maquinaria, otros equipos y herramientas</t>
  </si>
  <si>
    <t xml:space="preserve">  Patentes, regalías y otros</t>
  </si>
  <si>
    <t xml:space="preserve">  Arrendamientos especiales</t>
  </si>
  <si>
    <t xml:space="preserve"> Servicios legales, de contabilidad, auditoría y relacionados</t>
  </si>
  <si>
    <t xml:space="preserve">  Servicios de consultoría administrativa e informática</t>
  </si>
  <si>
    <t xml:space="preserve">  Capacitación especializada</t>
  </si>
  <si>
    <t xml:space="preserve">  Servicios de investigación científica y desarrollo</t>
  </si>
  <si>
    <t xml:space="preserve">  Servicio de impresión de documentos y papelería oficial</t>
  </si>
  <si>
    <t xml:space="preserve">  Servicios de impresión de material informativo derivado de la operación y administración</t>
  </si>
  <si>
    <t xml:space="preserve">  Servicios de vigilancia</t>
  </si>
  <si>
    <t xml:space="preserve">  Servicios profesionales, científicos y técnicos integrales</t>
  </si>
  <si>
    <t xml:space="preserve">  Servicios financieros y bancarios</t>
  </si>
  <si>
    <t xml:space="preserve">  Seguros de bienes patrimoniales</t>
  </si>
  <si>
    <t xml:space="preserve">  Fletes y maniobras</t>
  </si>
  <si>
    <t>Mantenimiento y conservación menor de inmuebles para la prestación de servicios administrativos</t>
  </si>
  <si>
    <t>Mantenimiento y conservación menor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</si>
  <si>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</si>
  <si>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</si>
  <si>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Instalación, reparación y mantenimiento de equipo e instrumental médico y de laboratorio</t>
  </si>
  <si>
    <t>Mantenimiento y conservación de vehículos terrestres, aéreos, marítimos, lacustres y fluviales</t>
  </si>
  <si>
    <t>Instalación, reparación y mantenimiento de maquinaria y otros equipos</t>
  </si>
  <si>
    <t>Instalación, reparación y mantenimiento de maquinaria y equipo de trabajo específico</t>
  </si>
  <si>
    <t xml:space="preserve"> Servicios de limpieza y manejo de desechos</t>
  </si>
  <si>
    <t xml:space="preserve"> 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</si>
  <si>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</si>
  <si>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</si>
  <si>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 xml:space="preserve"> Servicio de creación y difusión de contenido exclusivamente a través de internet</t>
  </si>
  <si>
    <t xml:space="preserve">  Pasajes aéreos nacionales</t>
  </si>
  <si>
    <t xml:space="preserve">  Pasajes aéreos internacionales</t>
  </si>
  <si>
    <t xml:space="preserve">  Pasajes terrestres nacionales</t>
  </si>
  <si>
    <t xml:space="preserve">  Pasajes terrestres internacionales</t>
  </si>
  <si>
    <t xml:space="preserve">  Viáticos en el país</t>
  </si>
  <si>
    <t xml:space="preserve">  Viáticos en el extranjero</t>
  </si>
  <si>
    <t xml:space="preserve">  Otros servicios de traslado y hospedaje</t>
  </si>
  <si>
    <t xml:space="preserve">  Gastos de ceremonial</t>
  </si>
  <si>
    <t xml:space="preserve">  Gastos de orden social</t>
  </si>
  <si>
    <t xml:space="preserve">  Gastos de orden cultural</t>
  </si>
  <si>
    <t xml:space="preserve">  Congresos y convenciones</t>
  </si>
  <si>
    <t xml:space="preserve"> Otros impuestos y derechos</t>
  </si>
  <si>
    <t>TRANSFERENCIAS, ASIGNACIONES, SUBSIDIOS Y OTRAS AYUDAS</t>
  </si>
  <si>
    <t xml:space="preserve">   Ayudas para gastos por servicios de traslado de personas</t>
  </si>
  <si>
    <t xml:space="preserve">   Ayuda al seguro escolar contra accidentes personales</t>
  </si>
  <si>
    <t xml:space="preserve">   Ayudas para capacitación y becas</t>
  </si>
  <si>
    <t xml:space="preserve">   Ayudas a pre y premios</t>
  </si>
  <si>
    <t xml:space="preserve">  Apoyos a actividades académicas o científicas, el desarrollo tecnológico y la innovación</t>
  </si>
  <si>
    <t xml:space="preserve">  Ayudas sociales a instituciones sin fines de lucro</t>
  </si>
  <si>
    <t xml:space="preserve"> Donativos a instituciones sin fines de lucro</t>
  </si>
  <si>
    <t>BIENES MUEBLES, INMUEBLES E INTANGIBLES</t>
  </si>
  <si>
    <t xml:space="preserve">  Muebles de oficina y estantería</t>
  </si>
  <si>
    <t xml:space="preserve">  Equipo de cómputo y de tecnología de la información</t>
  </si>
  <si>
    <t xml:space="preserve">  Otros mobiliarios y equipos de administración</t>
  </si>
  <si>
    <t xml:space="preserve">  Equipos y aparatos audiovisuales</t>
  </si>
  <si>
    <t xml:space="preserve">  Cámaras fotográficas y de video</t>
  </si>
  <si>
    <t xml:space="preserve"> Vehículos y equipo terrestres, destinados a servicios administrativos</t>
  </si>
  <si>
    <t xml:space="preserve">  Maquinaria y equipo agropecuario</t>
  </si>
  <si>
    <t xml:space="preserve">  Sistemas de aire acondicionado, calefacción y de refrigeración</t>
  </si>
  <si>
    <t xml:space="preserve">  Equipo de generación eléctrica, aparatos y accesorios eléctricos</t>
  </si>
  <si>
    <t xml:space="preserve">  Herramientas y máquinas herramienta</t>
  </si>
  <si>
    <t xml:space="preserve">   Equipo de ingeniería y diseño</t>
  </si>
  <si>
    <t xml:space="preserve">   Maquinaria y equipo diverso</t>
  </si>
  <si>
    <t xml:space="preserve">  Software</t>
  </si>
  <si>
    <t xml:space="preserve">  Patentes</t>
  </si>
  <si>
    <t>TOTAL</t>
  </si>
  <si>
    <t>REMANENTES INGRESOS PROPIOS</t>
  </si>
  <si>
    <t>EXCEDENTES INGRESOS PROPIOS</t>
  </si>
  <si>
    <t>Muebles excepto de oficina y estantería</t>
  </si>
  <si>
    <t>Equipo médico y de laboratorio</t>
  </si>
  <si>
    <t>Licencias informáticas e intelectuales</t>
  </si>
  <si>
    <t>Otros activos intangibles</t>
  </si>
  <si>
    <t xml:space="preserve">  PRIMERA SESIÓN ORDINARIA DE LA JUNTA DE GOBIERNO DEL ITJMMPyH  27 DE FEBRERO DE 2020</t>
  </si>
  <si>
    <t>FUENTE DE FINANCIAMIENTO</t>
  </si>
  <si>
    <t>ASIGNACIÓN INICIAL</t>
  </si>
  <si>
    <t>EXCEDENTES DE INGRESOS PROPIOS</t>
  </si>
  <si>
    <t>REMANENTES INGRESOS PROPIOS 2019</t>
  </si>
  <si>
    <t>ANEXO G PRESUPUESTO DE INGRESOS</t>
  </si>
  <si>
    <t>ANEXO H ANTEPROYECTO DE PRESUPUESTO 2020</t>
  </si>
  <si>
    <t>REMANENTES + EXCEDENTES INGRESOS PROPIOS 2019</t>
  </si>
  <si>
    <t>REMANENTES Y EXCEDENTES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</si>
</sst>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Arial"/>
      <family val="2"/>
    </font>
    <font>
      <b/>
      <sz val="12"/>
      <color theme="1" tint="0.499984740745262"/>
      <name val="Arial"/>
      <family val="2"/>
    </font>
    <font>
      <b/>
      <i/>
      <sz val="12"/>
      <color theme="1" tint="0.499984740745262"/>
      <name val="Century Gothic"/>
      <family val="2"/>
    </font>
    <font>
      <sz val="8"/>
      <color rgb="FF000000"/>
      <name val="Tahoma"/>
      <family val="2"/>
    </font>
    <font>
      <b/>
      <sz val="9"/>
      <color theme="0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2"/>
      <color rgb="FFFF0000"/>
      <name val="Century Gothic"/>
      <family val="2"/>
    </font>
    <font>
      <b/>
      <sz val="10"/>
      <color theme="1" tint="0.499984740745262"/>
      <name val="Arial"/>
      <family val="2"/>
    </font>
    <font>
      <b/>
      <sz val="12"/>
      <name val="Century Gothic"/>
      <family val="2"/>
    </font>
    <font>
      <b/>
      <i/>
      <sz val="12"/>
      <color theme="1"/>
      <name val="Calibri    "/>
    </font>
    <font>
      <b/>
      <i/>
      <sz val="10"/>
      <color theme="1" tint="0.49998474074526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49" fontId="1" fillId="0" borderId="0" xfId="1" applyNumberFormat="1" applyFont="1" applyFill="1" applyAlignment="1">
      <alignment horizontal="left" vertical="top" wrapText="1"/>
    </xf>
    <xf numFmtId="44" fontId="1" fillId="0" borderId="0" xfId="1" applyFont="1" applyFill="1" applyAlignment="1">
      <alignment horizontal="left" vertical="top" wrapText="1"/>
    </xf>
    <xf numFmtId="44" fontId="1" fillId="0" borderId="0" xfId="1" applyNumberFormat="1" applyFont="1" applyFill="1" applyAlignment="1">
      <alignment horizontal="left" vertical="top" wrapText="1"/>
    </xf>
    <xf numFmtId="0" fontId="2" fillId="3" borderId="5" xfId="1" applyNumberFormat="1" applyFont="1" applyFill="1" applyBorder="1" applyAlignment="1" applyProtection="1">
      <alignment wrapText="1"/>
      <protection locked="0"/>
    </xf>
    <xf numFmtId="44" fontId="2" fillId="3" borderId="5" xfId="1" applyFont="1" applyFill="1" applyBorder="1" applyAlignment="1" applyProtection="1">
      <alignment wrapText="1"/>
      <protection locked="0"/>
    </xf>
    <xf numFmtId="0" fontId="0" fillId="0" borderId="5" xfId="1" applyNumberFormat="1" applyFont="1" applyBorder="1" applyAlignment="1" applyProtection="1">
      <alignment wrapText="1"/>
      <protection locked="0"/>
    </xf>
    <xf numFmtId="44" fontId="0" fillId="0" borderId="5" xfId="1" applyFont="1" applyFill="1" applyBorder="1" applyAlignment="1" applyProtection="1">
      <alignment wrapText="1"/>
      <protection locked="0"/>
    </xf>
    <xf numFmtId="44" fontId="0" fillId="0" borderId="13" xfId="1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10" fillId="3" borderId="15" xfId="0" applyNumberFormat="1" applyFont="1" applyFill="1" applyBorder="1" applyAlignment="1" applyProtection="1">
      <alignment horizontal="center" vertical="top" wrapText="1"/>
      <protection locked="0"/>
    </xf>
    <xf numFmtId="0" fontId="10" fillId="3" borderId="15" xfId="0" applyFont="1" applyFill="1" applyBorder="1" applyAlignment="1" applyProtection="1">
      <alignment horizontal="center" vertical="top" wrapText="1"/>
      <protection locked="0"/>
    </xf>
    <xf numFmtId="0" fontId="9" fillId="0" borderId="16" xfId="0" applyNumberFormat="1" applyFont="1" applyFill="1" applyBorder="1" applyAlignment="1" applyProtection="1">
      <alignment horizontal="left" vertical="top" wrapText="1"/>
      <protection locked="0"/>
    </xf>
    <xf numFmtId="0" fontId="9" fillId="0" borderId="17" xfId="0" applyNumberFormat="1" applyFont="1" applyFill="1" applyBorder="1" applyAlignment="1" applyProtection="1">
      <alignment horizontal="left" vertical="top" wrapText="1"/>
      <protection locked="0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0" fontId="10" fillId="3" borderId="15" xfId="0" applyNumberFormat="1" applyFont="1" applyFill="1" applyBorder="1" applyAlignment="1" applyProtection="1">
      <alignment horizontal="left" vertical="top" wrapText="1"/>
      <protection locked="0"/>
    </xf>
    <xf numFmtId="0" fontId="10" fillId="3" borderId="15" xfId="0" applyFont="1" applyFill="1" applyBorder="1" applyAlignment="1" applyProtection="1">
      <alignment horizontal="left" vertical="top" wrapText="1"/>
      <protection locked="0"/>
    </xf>
    <xf numFmtId="44" fontId="0" fillId="0" borderId="5" xfId="1" applyNumberFormat="1" applyFont="1" applyFill="1" applyBorder="1" applyAlignment="1" applyProtection="1">
      <alignment wrapText="1"/>
      <protection locked="0"/>
    </xf>
    <xf numFmtId="44" fontId="0" fillId="0" borderId="13" xfId="1" applyNumberFormat="1" applyFont="1" applyFill="1" applyBorder="1" applyAlignment="1" applyProtection="1">
      <alignment wrapText="1"/>
      <protection locked="0"/>
    </xf>
    <xf numFmtId="44" fontId="2" fillId="0" borderId="0" xfId="1" applyFont="1" applyFill="1" applyAlignment="1">
      <alignment horizontal="left" vertical="top" wrapText="1"/>
    </xf>
    <xf numFmtId="44" fontId="0" fillId="0" borderId="5" xfId="1" applyFont="1" applyFill="1" applyBorder="1" applyAlignment="1" applyProtection="1">
      <alignment horizontal="left" wrapText="1"/>
      <protection locked="0"/>
    </xf>
    <xf numFmtId="44" fontId="0" fillId="0" borderId="13" xfId="1" applyFont="1" applyFill="1" applyBorder="1" applyAlignment="1" applyProtection="1">
      <alignment horizontal="left" wrapText="1"/>
      <protection locked="0"/>
    </xf>
    <xf numFmtId="44" fontId="8" fillId="4" borderId="12" xfId="1" applyFont="1" applyFill="1" applyBorder="1" applyAlignment="1">
      <alignment horizontal="center" vertical="center" wrapText="1"/>
    </xf>
    <xf numFmtId="44" fontId="8" fillId="4" borderId="7" xfId="1" applyFont="1" applyFill="1" applyBorder="1" applyAlignment="1">
      <alignment horizontal="center" vertical="center" wrapText="1"/>
    </xf>
    <xf numFmtId="44" fontId="8" fillId="4" borderId="8" xfId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left" vertical="top" wrapText="1"/>
      <protection locked="0"/>
    </xf>
    <xf numFmtId="0" fontId="9" fillId="0" borderId="20" xfId="0" applyFont="1" applyFill="1" applyBorder="1" applyAlignment="1" applyProtection="1">
      <alignment horizontal="left" vertical="top" wrapText="1"/>
      <protection locked="0"/>
    </xf>
    <xf numFmtId="0" fontId="9" fillId="0" borderId="5" xfId="0" applyNumberFormat="1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0" fillId="2" borderId="0" xfId="0" applyFill="1"/>
    <xf numFmtId="44" fontId="13" fillId="2" borderId="0" xfId="3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44" fontId="15" fillId="2" borderId="0" xfId="3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44" fontId="16" fillId="2" borderId="0" xfId="3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44" fontId="16" fillId="2" borderId="0" xfId="3" applyFont="1" applyFill="1" applyBorder="1" applyAlignment="1">
      <alignment horizontal="center" vertical="center" wrapText="1"/>
    </xf>
    <xf numFmtId="44" fontId="0" fillId="2" borderId="0" xfId="3" applyFont="1" applyFill="1"/>
    <xf numFmtId="44" fontId="18" fillId="2" borderId="5" xfId="2" applyFont="1" applyFill="1" applyBorder="1"/>
    <xf numFmtId="44" fontId="0" fillId="2" borderId="0" xfId="0" applyNumberFormat="1" applyFill="1"/>
    <xf numFmtId="44" fontId="2" fillId="3" borderId="28" xfId="1" applyFont="1" applyFill="1" applyBorder="1" applyAlignment="1" applyProtection="1">
      <alignment wrapText="1"/>
      <protection locked="0"/>
    </xf>
    <xf numFmtId="44" fontId="1" fillId="0" borderId="5" xfId="1" applyFont="1" applyFill="1" applyBorder="1" applyAlignment="1" applyProtection="1">
      <alignment wrapText="1"/>
      <protection locked="0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left"/>
    </xf>
    <xf numFmtId="0" fontId="18" fillId="2" borderId="24" xfId="0" applyFont="1" applyFill="1" applyBorder="1" applyAlignment="1">
      <alignment horizontal="left" vertical="center"/>
    </xf>
    <xf numFmtId="44" fontId="19" fillId="2" borderId="5" xfId="2" applyFont="1" applyFill="1" applyBorder="1"/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44" fontId="12" fillId="4" borderId="25" xfId="0" applyNumberFormat="1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left"/>
    </xf>
    <xf numFmtId="0" fontId="18" fillId="2" borderId="29" xfId="0" applyFont="1" applyFill="1" applyBorder="1" applyAlignment="1">
      <alignment horizontal="left"/>
    </xf>
    <xf numFmtId="0" fontId="19" fillId="2" borderId="13" xfId="0" applyFont="1" applyFill="1" applyBorder="1" applyAlignment="1">
      <alignment horizontal="right"/>
    </xf>
    <xf numFmtId="0" fontId="19" fillId="2" borderId="29" xfId="0" applyFont="1" applyFill="1" applyBorder="1" applyAlignment="1">
      <alignment horizontal="right"/>
    </xf>
    <xf numFmtId="0" fontId="18" fillId="2" borderId="23" xfId="0" applyFont="1" applyFill="1" applyBorder="1" applyAlignment="1">
      <alignment horizontal="left" vertical="center"/>
    </xf>
    <xf numFmtId="0" fontId="18" fillId="2" borderId="2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12" fillId="4" borderId="25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top" wrapText="1"/>
      <protection locked="0"/>
    </xf>
    <xf numFmtId="0" fontId="10" fillId="3" borderId="22" xfId="0" applyFont="1" applyFill="1" applyBorder="1" applyAlignment="1" applyProtection="1">
      <alignment horizontal="center" vertical="top" wrapText="1"/>
      <protection locked="0"/>
    </xf>
    <xf numFmtId="44" fontId="11" fillId="4" borderId="3" xfId="1" applyFont="1" applyFill="1" applyBorder="1" applyAlignment="1">
      <alignment horizontal="center" vertical="center" wrapText="1"/>
    </xf>
    <xf numFmtId="44" fontId="11" fillId="4" borderId="7" xfId="1" applyFont="1" applyFill="1" applyBorder="1" applyAlignment="1">
      <alignment horizontal="center" vertical="center" wrapText="1"/>
    </xf>
    <xf numFmtId="44" fontId="11" fillId="4" borderId="10" xfId="1" applyFont="1" applyFill="1" applyBorder="1" applyAlignment="1">
      <alignment horizontal="center" vertical="center" wrapText="1"/>
    </xf>
    <xf numFmtId="44" fontId="11" fillId="4" borderId="4" xfId="1" applyFont="1" applyFill="1" applyBorder="1" applyAlignment="1">
      <alignment horizontal="center" vertical="center" wrapText="1"/>
    </xf>
    <xf numFmtId="44" fontId="11" fillId="4" borderId="8" xfId="1" applyFont="1" applyFill="1" applyBorder="1" applyAlignment="1">
      <alignment horizontal="center" vertical="center" wrapText="1"/>
    </xf>
    <xf numFmtId="44" fontId="11" fillId="4" borderId="11" xfId="1" applyFont="1" applyFill="1" applyBorder="1" applyAlignment="1">
      <alignment horizontal="center" vertical="center" wrapText="1"/>
    </xf>
    <xf numFmtId="44" fontId="8" fillId="4" borderId="2" xfId="1" applyFont="1" applyFill="1" applyBorder="1" applyAlignment="1">
      <alignment horizontal="center" vertical="center" wrapText="1"/>
    </xf>
    <xf numFmtId="44" fontId="8" fillId="4" borderId="6" xfId="1" applyFont="1" applyFill="1" applyBorder="1" applyAlignment="1">
      <alignment horizontal="center" vertical="center" wrapText="1"/>
    </xf>
    <xf numFmtId="44" fontId="8" fillId="4" borderId="9" xfId="1" applyFont="1" applyFill="1" applyBorder="1" applyAlignment="1">
      <alignment horizontal="center" vertical="center" wrapText="1"/>
    </xf>
    <xf numFmtId="44" fontId="8" fillId="4" borderId="3" xfId="1" applyFont="1" applyFill="1" applyBorder="1" applyAlignment="1">
      <alignment horizontal="center" vertical="center" wrapText="1"/>
    </xf>
    <xf numFmtId="44" fontId="8" fillId="4" borderId="7" xfId="1" applyFont="1" applyFill="1" applyBorder="1" applyAlignment="1">
      <alignment horizontal="center" vertical="center" wrapText="1"/>
    </xf>
    <xf numFmtId="44" fontId="8" fillId="4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0" fillId="5" borderId="13" xfId="1" applyFont="1" applyFill="1" applyBorder="1" applyAlignment="1" applyProtection="1">
      <alignment wrapText="1"/>
      <protection locked="0"/>
    </xf>
  </cellXfs>
  <cellStyles count="4">
    <cellStyle name="Moneda" xfId="1" builtinId="4"/>
    <cellStyle name="Moneda 2" xfId="2"/>
    <cellStyle name="Mon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1409247</xdr:colOff>
      <xdr:row>3</xdr:row>
      <xdr:rowOff>445365</xdr:rowOff>
    </xdr:from>
    <xdr:to>
      <xdr:col>2</xdr:col>
      <xdr:colOff>2688772</xdr:colOff>
      <xdr:row>6</xdr:row>
      <xdr:rowOff>54180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DF3ECC3-BBE8-48AC-BE89-187E051F2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9229" y="1180151"/>
          <a:ext cx="1279525" cy="1112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0</xdr:row>
      <xdr:rowOff>0</xdr:rowOff>
    </xdr:from>
    <xdr:ext cx="1012031" cy="624445"/>
    <xdr:pic>
      <xdr:nvPicPr>
        <xdr:cNvPr id="2" name="Imagen 1">
          <a:extLst>
            <a:ext uri="{FF2B5EF4-FFF2-40B4-BE49-F238E27FC236}">
              <a16:creationId xmlns:a16="http://schemas.microsoft.com/office/drawing/2014/main" xmlns="" id="{1FFE48EC-8243-429F-ABC1-CECA465E6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400" t="15556" r="16575" b="20000"/>
        <a:stretch/>
      </xdr:blipFill>
      <xdr:spPr>
        <a:xfrm>
          <a:off x="8448675" y="0"/>
          <a:ext cx="1012031" cy="62444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2020/autorizado%20esta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2020/PRESUPUESTO%202020%20modificado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2019/ppto%20correcto/Presupuesto%20incorrecto%20firmado%20por%20J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presupuesto%202019%20p%20jg%20mod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</sheetNames>
    <sheetDataSet>
      <sheetData sheetId="0">
        <row r="2">
          <cell r="A2">
            <v>1131</v>
          </cell>
          <cell r="B2" t="str">
            <v>Sueldo base</v>
          </cell>
          <cell r="C2">
            <v>117398420.5</v>
          </cell>
          <cell r="D2">
            <v>117398420.5</v>
          </cell>
        </row>
        <row r="3">
          <cell r="A3">
            <v>1311</v>
          </cell>
          <cell r="B3" t="str">
            <v>Prima quinquenal por años de servicios efectivos prestados</v>
          </cell>
          <cell r="C3">
            <v>7054854</v>
          </cell>
          <cell r="D3">
            <v>7054854</v>
          </cell>
        </row>
        <row r="4">
          <cell r="A4">
            <v>1321</v>
          </cell>
          <cell r="B4" t="str">
            <v>Prima vacacional y dominical</v>
          </cell>
          <cell r="C4">
            <v>10007853.07</v>
          </cell>
          <cell r="D4">
            <v>10007853.07</v>
          </cell>
        </row>
        <row r="5">
          <cell r="A5">
            <v>1322</v>
          </cell>
          <cell r="B5" t="str">
            <v>Aguinaldo</v>
          </cell>
          <cell r="C5">
            <v>25403539.329999998</v>
          </cell>
          <cell r="D5">
            <v>25403539.329999998</v>
          </cell>
        </row>
        <row r="6">
          <cell r="A6">
            <v>1343</v>
          </cell>
          <cell r="B6" t="str">
            <v>Compensaciones para material didáctico</v>
          </cell>
          <cell r="C6">
            <v>2504263.2000000002</v>
          </cell>
          <cell r="D6">
            <v>2504263.2000000002</v>
          </cell>
        </row>
        <row r="7">
          <cell r="A7">
            <v>1411</v>
          </cell>
          <cell r="B7" t="str">
            <v>Cuotas al IMSS por enfermedades y maternidad</v>
          </cell>
          <cell r="C7">
            <v>10155935.199999999</v>
          </cell>
          <cell r="D7">
            <v>10155935.199999999</v>
          </cell>
        </row>
        <row r="8">
          <cell r="A8">
            <v>1421</v>
          </cell>
          <cell r="B8" t="str">
            <v>Cuotas para la vivienda</v>
          </cell>
          <cell r="C8">
            <v>4109925.68</v>
          </cell>
          <cell r="D8">
            <v>4109925.68</v>
          </cell>
        </row>
        <row r="9">
          <cell r="A9">
            <v>1431</v>
          </cell>
          <cell r="B9" t="str">
            <v>Cuotas a pensiones</v>
          </cell>
          <cell r="C9">
            <v>23974566.420000002</v>
          </cell>
          <cell r="D9">
            <v>23974566.420000002</v>
          </cell>
        </row>
        <row r="10">
          <cell r="A10">
            <v>1432</v>
          </cell>
          <cell r="B10" t="str">
            <v>Cuotas para el sistema de ahorro para el retiro</v>
          </cell>
          <cell r="C10">
            <v>2739950.45</v>
          </cell>
          <cell r="D10">
            <v>2739950.45</v>
          </cell>
        </row>
        <row r="11">
          <cell r="A11">
            <v>1521</v>
          </cell>
          <cell r="B11" t="str">
            <v>Indemnizaciones por separación</v>
          </cell>
          <cell r="C11">
            <v>1000000</v>
          </cell>
          <cell r="D11">
            <v>1000000</v>
          </cell>
        </row>
        <row r="12">
          <cell r="A12">
            <v>1543</v>
          </cell>
          <cell r="B12" t="str">
            <v>Estímulos al personal</v>
          </cell>
          <cell r="C12">
            <v>9621059.2100000009</v>
          </cell>
          <cell r="D12">
            <v>9621059.2100000009</v>
          </cell>
        </row>
        <row r="13">
          <cell r="A13">
            <v>1611</v>
          </cell>
          <cell r="B13" t="str">
            <v>Impacto al salario en el transcurso del año</v>
          </cell>
          <cell r="C13">
            <v>7610412.3399999999</v>
          </cell>
          <cell r="D13">
            <v>7610412.3399999999</v>
          </cell>
        </row>
        <row r="14">
          <cell r="A14">
            <v>1712</v>
          </cell>
          <cell r="B14" t="str">
            <v>Ayuda para despensa</v>
          </cell>
          <cell r="C14">
            <v>9094646.4000000004</v>
          </cell>
          <cell r="D14">
            <v>9094646.4000000004</v>
          </cell>
        </row>
        <row r="15">
          <cell r="A15">
            <v>1713</v>
          </cell>
          <cell r="B15" t="str">
            <v>Ayuda para pasajes</v>
          </cell>
          <cell r="C15">
            <v>214656</v>
          </cell>
          <cell r="D15">
            <v>214656</v>
          </cell>
        </row>
        <row r="16">
          <cell r="A16">
            <v>1715</v>
          </cell>
          <cell r="B16" t="str">
            <v>Estímulo por el día del servidor público</v>
          </cell>
          <cell r="C16">
            <v>9182944.1999999993</v>
          </cell>
          <cell r="D16">
            <v>9182944.1999999993</v>
          </cell>
        </row>
        <row r="17">
          <cell r="A17">
            <v>1719</v>
          </cell>
          <cell r="B17" t="str">
            <v>Otros estímulos</v>
          </cell>
          <cell r="C17">
            <v>914574</v>
          </cell>
          <cell r="D17">
            <v>914574</v>
          </cell>
        </row>
        <row r="18">
          <cell r="A18">
            <v>2111</v>
          </cell>
          <cell r="B18" t="str">
            <v>Arrendamiento de edificios</v>
          </cell>
          <cell r="C18">
            <v>222000</v>
          </cell>
          <cell r="D18">
            <v>222000</v>
          </cell>
        </row>
        <row r="19">
          <cell r="A19">
            <v>2111</v>
          </cell>
          <cell r="B19" t="str">
            <v>Materiales, útiles y equipos menores de oficina</v>
          </cell>
          <cell r="C19">
            <v>1221176.75</v>
          </cell>
          <cell r="D19">
            <v>1221176.75</v>
          </cell>
        </row>
        <row r="20">
          <cell r="A20">
            <v>2111</v>
          </cell>
          <cell r="B20" t="str">
            <v>Materiales, útiles y equipos menores de oficina</v>
          </cell>
          <cell r="C20">
            <v>1000</v>
          </cell>
          <cell r="D20">
            <v>1000</v>
          </cell>
        </row>
        <row r="21">
          <cell r="A21">
            <v>2121</v>
          </cell>
          <cell r="B21" t="str">
            <v>Materiales y útiles de impresión y reproducción</v>
          </cell>
          <cell r="C21">
            <v>1000</v>
          </cell>
          <cell r="D21">
            <v>1000</v>
          </cell>
        </row>
        <row r="22">
          <cell r="A22">
            <v>2121</v>
          </cell>
          <cell r="B22" t="str">
            <v>Materiales y útiles de impresión y reproducción</v>
          </cell>
          <cell r="C22">
            <v>16112.5</v>
          </cell>
          <cell r="D22">
            <v>16112.5</v>
          </cell>
        </row>
        <row r="23">
          <cell r="A23">
            <v>2141</v>
          </cell>
          <cell r="B23" t="str">
            <v>Materiales, útiles y equipos menores de tecnologías de la información y comunicaciones</v>
          </cell>
          <cell r="C23">
            <v>143831.96</v>
          </cell>
          <cell r="D23">
            <v>143831.96</v>
          </cell>
        </row>
        <row r="24">
          <cell r="A24">
            <v>2141</v>
          </cell>
          <cell r="B24" t="str">
            <v>Materiales, útiles y equipos menores de tecnologías de la información y comunicaciones</v>
          </cell>
          <cell r="C24">
            <v>25000</v>
          </cell>
          <cell r="D24">
            <v>25000</v>
          </cell>
        </row>
        <row r="25">
          <cell r="A25">
            <v>2151</v>
          </cell>
          <cell r="B25" t="str">
            <v>Material impreso e información digital</v>
          </cell>
          <cell r="C25">
            <v>354175.24</v>
          </cell>
          <cell r="D25">
            <v>354175.24</v>
          </cell>
        </row>
        <row r="26">
          <cell r="A26">
            <v>2151</v>
          </cell>
          <cell r="B26" t="str">
            <v>Material impreso e información digital</v>
          </cell>
          <cell r="C26">
            <v>10000</v>
          </cell>
          <cell r="D26">
            <v>10000</v>
          </cell>
        </row>
        <row r="27">
          <cell r="A27">
            <v>2161</v>
          </cell>
          <cell r="B27" t="str">
            <v>Material de limpieza</v>
          </cell>
          <cell r="C27">
            <v>55000</v>
          </cell>
          <cell r="D27">
            <v>55000</v>
          </cell>
        </row>
        <row r="28">
          <cell r="A28">
            <v>2161</v>
          </cell>
          <cell r="B28" t="str">
            <v>Material de limpieza</v>
          </cell>
          <cell r="C28">
            <v>1913731.01</v>
          </cell>
          <cell r="D28">
            <v>2288931.0099999998</v>
          </cell>
        </row>
        <row r="29">
          <cell r="A29">
            <v>2161</v>
          </cell>
          <cell r="B29" t="str">
            <v>Material de limpieza</v>
          </cell>
          <cell r="C29">
            <v>118000</v>
          </cell>
          <cell r="D29">
            <v>118000</v>
          </cell>
        </row>
        <row r="30">
          <cell r="A30">
            <v>2161</v>
          </cell>
          <cell r="B30" t="str">
            <v>Material de limpieza</v>
          </cell>
          <cell r="C30">
            <v>5000</v>
          </cell>
          <cell r="D30">
            <v>5000</v>
          </cell>
        </row>
        <row r="31">
          <cell r="A31">
            <v>2171</v>
          </cell>
          <cell r="B31" t="str">
            <v>Materiales y útiles de enseñanza</v>
          </cell>
          <cell r="C31">
            <v>1000</v>
          </cell>
          <cell r="D31">
            <v>1000</v>
          </cell>
        </row>
        <row r="32">
          <cell r="A32">
            <v>2171</v>
          </cell>
          <cell r="B32" t="str">
            <v>Materiales y útiles de enseñanza</v>
          </cell>
          <cell r="C32">
            <v>135644.46</v>
          </cell>
          <cell r="D32">
            <v>135644.46</v>
          </cell>
        </row>
        <row r="33">
          <cell r="A33">
            <v>2171</v>
          </cell>
          <cell r="B33" t="str">
            <v>Materiales y útiles de enseñanza</v>
          </cell>
          <cell r="C33">
            <v>1000</v>
          </cell>
          <cell r="D33">
            <v>1000</v>
          </cell>
        </row>
        <row r="34">
          <cell r="A34">
            <v>2182</v>
          </cell>
          <cell r="B34" t="str">
            <v>Registro e identificación vehicular</v>
          </cell>
          <cell r="C34">
            <v>20500</v>
          </cell>
          <cell r="D34">
            <v>20500</v>
          </cell>
        </row>
        <row r="35">
          <cell r="A35">
            <v>2212</v>
          </cell>
          <cell r="B35" t="str">
            <v>Productos alimenticios para personas derivado de la prestación de servicios públicos en unidades de salud, educativas, de readaptación social y otras</v>
          </cell>
          <cell r="C35">
            <v>71000</v>
          </cell>
          <cell r="D35">
            <v>71000</v>
          </cell>
        </row>
        <row r="36">
          <cell r="A36">
            <v>2212</v>
          </cell>
          <cell r="B36" t="str">
            <v>Productos alimenticios para personas derivado de la prestación de servicios públicos en unidades de salud, educativas, de readaptación social y otras</v>
          </cell>
          <cell r="C36">
            <v>734400</v>
          </cell>
          <cell r="D36">
            <v>734400</v>
          </cell>
        </row>
        <row r="37">
          <cell r="A37">
            <v>2214</v>
          </cell>
          <cell r="B37" t="str">
            <v>Productos alimenticios para el personal en las instalaciones de las dependencias y entidades</v>
          </cell>
          <cell r="C37">
            <v>220145.95</v>
          </cell>
          <cell r="D37">
            <v>220145.95</v>
          </cell>
        </row>
        <row r="38">
          <cell r="A38">
            <v>2216</v>
          </cell>
          <cell r="B38" t="str">
            <v>Productos alimenticios para el personal derivado de actividades extraordinarias</v>
          </cell>
          <cell r="C38">
            <v>5000</v>
          </cell>
          <cell r="D38">
            <v>5000</v>
          </cell>
        </row>
        <row r="39">
          <cell r="A39">
            <v>2216</v>
          </cell>
          <cell r="B39" t="str">
            <v>Productos alimenticios para el personal derivado de actividades extraordinarias</v>
          </cell>
          <cell r="C39">
            <v>125</v>
          </cell>
          <cell r="D39">
            <v>125</v>
          </cell>
        </row>
        <row r="40">
          <cell r="A40">
            <v>2221</v>
          </cell>
          <cell r="B40" t="str">
            <v>Productos alimenticios para animales</v>
          </cell>
          <cell r="C40">
            <v>23780</v>
          </cell>
          <cell r="D40">
            <v>23780</v>
          </cell>
        </row>
        <row r="41">
          <cell r="A41">
            <v>2231</v>
          </cell>
          <cell r="B41" t="str">
            <v>Utensilios para el servicio de alimentación</v>
          </cell>
          <cell r="C41">
            <v>35219.279999999999</v>
          </cell>
          <cell r="D41">
            <v>35219.279999999999</v>
          </cell>
        </row>
        <row r="42">
          <cell r="A42">
            <v>2231</v>
          </cell>
          <cell r="B42" t="str">
            <v>Utensilios para el servicio de alimentación</v>
          </cell>
          <cell r="C42">
            <v>3771.11</v>
          </cell>
          <cell r="D42">
            <v>3771.11</v>
          </cell>
        </row>
        <row r="43">
          <cell r="A43">
            <v>2311</v>
          </cell>
          <cell r="B43" t="str">
            <v>Productos alimenticios, agropecuarios y forestales adquiridos como materia prima</v>
          </cell>
          <cell r="C43">
            <v>30750</v>
          </cell>
          <cell r="D43">
            <v>30750</v>
          </cell>
        </row>
        <row r="44">
          <cell r="A44">
            <v>2321</v>
          </cell>
          <cell r="B44" t="str">
            <v>Insumos textiles adquiridos como materia prima</v>
          </cell>
          <cell r="C44">
            <v>4100</v>
          </cell>
          <cell r="D44">
            <v>4100</v>
          </cell>
        </row>
        <row r="45">
          <cell r="A45">
            <v>2351</v>
          </cell>
          <cell r="B45" t="str">
            <v>Productos químicos, farmacéuticos y de laboratorio adquiridos como materia prima</v>
          </cell>
          <cell r="C45">
            <v>3587.5</v>
          </cell>
          <cell r="D45">
            <v>3587.5</v>
          </cell>
        </row>
        <row r="46">
          <cell r="A46">
            <v>2361</v>
          </cell>
          <cell r="B46" t="str">
            <v>Productos metálicos y a base de minerales no metálicos adquiridos como materia prima</v>
          </cell>
          <cell r="C46">
            <v>10250</v>
          </cell>
          <cell r="D46">
            <v>10250</v>
          </cell>
        </row>
        <row r="47">
          <cell r="A47">
            <v>2391</v>
          </cell>
          <cell r="B47" t="str">
            <v>Otros productos adquiridos como materia prima</v>
          </cell>
          <cell r="C47">
            <v>500</v>
          </cell>
          <cell r="D47">
            <v>500</v>
          </cell>
        </row>
        <row r="48">
          <cell r="A48">
            <v>2391</v>
          </cell>
          <cell r="B48" t="str">
            <v>Otros productos adquiridos como materia prima</v>
          </cell>
          <cell r="C48">
            <v>20000</v>
          </cell>
          <cell r="D48">
            <v>20000</v>
          </cell>
        </row>
        <row r="49">
          <cell r="A49">
            <v>2411</v>
          </cell>
          <cell r="B49" t="str">
            <v>Productos minerales no metálicos</v>
          </cell>
          <cell r="C49">
            <v>3000</v>
          </cell>
          <cell r="D49">
            <v>3000</v>
          </cell>
        </row>
        <row r="50">
          <cell r="A50">
            <v>2411</v>
          </cell>
          <cell r="B50" t="str">
            <v>Productos minerales no metálicos</v>
          </cell>
          <cell r="C50">
            <v>60175</v>
          </cell>
          <cell r="D50">
            <v>60175</v>
          </cell>
        </row>
        <row r="51">
          <cell r="A51">
            <v>2421</v>
          </cell>
          <cell r="B51" t="str">
            <v>Cemento y productos de concreto</v>
          </cell>
          <cell r="C51">
            <v>1350</v>
          </cell>
          <cell r="D51">
            <v>1350</v>
          </cell>
        </row>
        <row r="52">
          <cell r="A52">
            <v>2421</v>
          </cell>
          <cell r="B52" t="str">
            <v>Cemento y productos de concreto</v>
          </cell>
          <cell r="C52">
            <v>151328.75</v>
          </cell>
          <cell r="D52">
            <v>151328.75</v>
          </cell>
        </row>
        <row r="53">
          <cell r="A53">
            <v>2431</v>
          </cell>
          <cell r="B53" t="str">
            <v>Cal, yeso y productos de yeso</v>
          </cell>
          <cell r="C53">
            <v>749.2</v>
          </cell>
          <cell r="D53">
            <v>749.2</v>
          </cell>
        </row>
        <row r="54">
          <cell r="A54">
            <v>2431</v>
          </cell>
          <cell r="B54" t="str">
            <v>Cal, yeso y productos de yeso</v>
          </cell>
          <cell r="C54">
            <v>105588.73</v>
          </cell>
          <cell r="D54">
            <v>105588.73</v>
          </cell>
        </row>
        <row r="55">
          <cell r="A55">
            <v>2431</v>
          </cell>
          <cell r="B55" t="str">
            <v>Cal, yeso y productos de yeso</v>
          </cell>
          <cell r="C55">
            <v>500</v>
          </cell>
          <cell r="D55">
            <v>500</v>
          </cell>
        </row>
        <row r="56">
          <cell r="A56">
            <v>2441</v>
          </cell>
          <cell r="B56" t="str">
            <v>Madera y productos de madera</v>
          </cell>
          <cell r="C56">
            <v>46964.11</v>
          </cell>
          <cell r="D56">
            <v>46964.11</v>
          </cell>
        </row>
        <row r="57">
          <cell r="A57">
            <v>2451</v>
          </cell>
          <cell r="B57" t="str">
            <v>Vidrio y productos de vidrio</v>
          </cell>
          <cell r="C57">
            <v>35800</v>
          </cell>
          <cell r="D57">
            <v>35800</v>
          </cell>
        </row>
        <row r="58">
          <cell r="A58">
            <v>2461</v>
          </cell>
          <cell r="B58" t="str">
            <v>Material eléctrico y electrónico</v>
          </cell>
          <cell r="C58">
            <v>60000</v>
          </cell>
          <cell r="D58">
            <v>60000</v>
          </cell>
        </row>
        <row r="59">
          <cell r="A59">
            <v>2461</v>
          </cell>
          <cell r="B59" t="str">
            <v>Material eléctrico y electrónico</v>
          </cell>
          <cell r="C59">
            <v>456600</v>
          </cell>
          <cell r="D59">
            <v>456600</v>
          </cell>
        </row>
        <row r="60">
          <cell r="A60">
            <v>2471</v>
          </cell>
          <cell r="B60" t="str">
            <v>Artículos metálicos para la construcción</v>
          </cell>
          <cell r="C60">
            <v>180925</v>
          </cell>
          <cell r="D60">
            <v>180925</v>
          </cell>
        </row>
        <row r="61">
          <cell r="A61">
            <v>2481</v>
          </cell>
          <cell r="B61" t="str">
            <v>Materiales complementarios</v>
          </cell>
          <cell r="C61">
            <v>294751.57</v>
          </cell>
          <cell r="D61">
            <v>294751.57</v>
          </cell>
        </row>
        <row r="62">
          <cell r="A62">
            <v>2491</v>
          </cell>
          <cell r="B62" t="str">
            <v>Otros materiales y artículos de construcción y reparación</v>
          </cell>
          <cell r="C62">
            <v>20000</v>
          </cell>
          <cell r="D62">
            <v>20000</v>
          </cell>
        </row>
        <row r="63">
          <cell r="A63">
            <v>2491</v>
          </cell>
          <cell r="B63" t="str">
            <v>Otros materiales y artículos de construcción y reparación</v>
          </cell>
          <cell r="C63">
            <v>271262.5</v>
          </cell>
          <cell r="D63">
            <v>271262.5</v>
          </cell>
        </row>
        <row r="64">
          <cell r="A64">
            <v>2491</v>
          </cell>
          <cell r="B64" t="str">
            <v>Otros materiales y artículos de construcción y reparación</v>
          </cell>
          <cell r="C64">
            <v>4000</v>
          </cell>
          <cell r="D64">
            <v>4000</v>
          </cell>
        </row>
        <row r="65">
          <cell r="A65">
            <v>2511</v>
          </cell>
          <cell r="B65" t="str">
            <v>Productos químicos básicos</v>
          </cell>
          <cell r="C65">
            <v>126075</v>
          </cell>
          <cell r="D65">
            <v>126075</v>
          </cell>
        </row>
        <row r="66">
          <cell r="A66">
            <v>2521</v>
          </cell>
          <cell r="B66" t="str">
            <v>Fertilizantes, pesticidas y otros agroquímicos</v>
          </cell>
          <cell r="C66">
            <v>335075</v>
          </cell>
          <cell r="D66">
            <v>335075</v>
          </cell>
        </row>
        <row r="67">
          <cell r="A67">
            <v>2521</v>
          </cell>
          <cell r="B67" t="str">
            <v>Fertilizantes, pesticidas y otros agroquímicos</v>
          </cell>
          <cell r="C67">
            <v>3000</v>
          </cell>
          <cell r="D67">
            <v>3000</v>
          </cell>
        </row>
        <row r="68">
          <cell r="A68">
            <v>2531</v>
          </cell>
          <cell r="B68" t="str">
            <v>Medicinas y productos farmacéuticos</v>
          </cell>
          <cell r="C68">
            <v>7000</v>
          </cell>
          <cell r="D68">
            <v>7000</v>
          </cell>
        </row>
        <row r="69">
          <cell r="A69">
            <v>2531</v>
          </cell>
          <cell r="B69" t="str">
            <v>Medicinas y productos farmacéuticos</v>
          </cell>
          <cell r="C69">
            <v>99862.5</v>
          </cell>
          <cell r="D69">
            <v>99862.5</v>
          </cell>
        </row>
        <row r="70">
          <cell r="A70">
            <v>2541</v>
          </cell>
          <cell r="B70" t="str">
            <v>Materiales, accesorios y suministros médicos</v>
          </cell>
          <cell r="C70">
            <v>4999.1899999999996</v>
          </cell>
          <cell r="D70">
            <v>4999.1899999999996</v>
          </cell>
        </row>
        <row r="71">
          <cell r="A71">
            <v>2541</v>
          </cell>
          <cell r="B71" t="str">
            <v>Materiales, accesorios y suministros médicos</v>
          </cell>
          <cell r="C71">
            <v>32674.98</v>
          </cell>
          <cell r="D71">
            <v>32674.98</v>
          </cell>
        </row>
        <row r="72">
          <cell r="A72">
            <v>2551</v>
          </cell>
          <cell r="B72" t="str">
            <v>Materiales, accesorios y suministros de laboratorio</v>
          </cell>
          <cell r="C72">
            <v>129150</v>
          </cell>
          <cell r="D72">
            <v>129150</v>
          </cell>
        </row>
        <row r="73">
          <cell r="A73">
            <v>2561</v>
          </cell>
          <cell r="B73" t="str">
            <v>Fibras sintéticas, hules, plásticos y derivados</v>
          </cell>
          <cell r="C73">
            <v>40272.5</v>
          </cell>
          <cell r="D73">
            <v>40272.5</v>
          </cell>
        </row>
        <row r="74">
          <cell r="A74">
            <v>2561</v>
          </cell>
          <cell r="B74" t="str">
            <v>Fibras sintéticas, hules, plásticos y derivados</v>
          </cell>
          <cell r="C74">
            <v>1400</v>
          </cell>
          <cell r="D74">
            <v>1400</v>
          </cell>
        </row>
        <row r="75">
          <cell r="A75">
            <v>2591</v>
          </cell>
          <cell r="B75" t="str">
            <v>Otros productos químicos</v>
          </cell>
          <cell r="C75">
            <v>16400</v>
          </cell>
          <cell r="D75">
            <v>16400</v>
          </cell>
        </row>
        <row r="76">
          <cell r="A76">
            <v>2611</v>
          </cell>
          <cell r="B76" t="str">
            <v>Combustibles, lubricantes y aditivos para vehículos destinados a servicios públicos y la operación de programas públicos</v>
          </cell>
          <cell r="C76">
            <v>285000</v>
          </cell>
          <cell r="D76">
            <v>285000</v>
          </cell>
        </row>
        <row r="77">
          <cell r="A77">
            <v>2611</v>
          </cell>
          <cell r="B77" t="str">
            <v>Combustibles, lubricantes y aditivos para vehículos destinados a servicios públicos y la operación de programas públicos</v>
          </cell>
          <cell r="C77">
            <v>1588912.5</v>
          </cell>
          <cell r="D77">
            <v>1588912.5</v>
          </cell>
        </row>
        <row r="78">
          <cell r="A78">
            <v>2611</v>
          </cell>
          <cell r="B78" t="str">
            <v>Combustibles, lubricantes y aditivos para vehículos destinados a servicios públicos y la operación de programas públicos</v>
          </cell>
          <cell r="C78">
            <v>15000</v>
          </cell>
          <cell r="D78">
            <v>15000</v>
          </cell>
        </row>
        <row r="79">
          <cell r="A79">
            <v>2612</v>
          </cell>
          <cell r="B79" t="str">
            <v>Combustibles, lubricantes y aditivos para vehículos destinados a servicios administrativos</v>
          </cell>
          <cell r="C79">
            <v>435000</v>
          </cell>
          <cell r="D79">
            <v>435000</v>
          </cell>
        </row>
        <row r="80">
          <cell r="A80">
            <v>2612</v>
          </cell>
          <cell r="B80" t="str">
            <v>Combustibles, lubricantes y aditivos para vehículos destinados a servicios administrativos</v>
          </cell>
          <cell r="C80">
            <v>1577416.75</v>
          </cell>
          <cell r="D80">
            <v>1577416.75</v>
          </cell>
        </row>
        <row r="81">
          <cell r="A81">
            <v>2612</v>
          </cell>
          <cell r="B81" t="str">
            <v>Combustibles, lubricantes y aditivos para vehículos destinados a servicios administrativos</v>
          </cell>
          <cell r="C81">
            <v>15000</v>
          </cell>
          <cell r="D81">
            <v>15000</v>
          </cell>
        </row>
        <row r="82">
          <cell r="A82">
            <v>2612</v>
          </cell>
          <cell r="B82" t="str">
            <v>Combustibles, lubricantes y aditivos para vehículos destinados a servicios administrativos</v>
          </cell>
          <cell r="C82">
            <v>15000</v>
          </cell>
          <cell r="D82">
            <v>15000</v>
          </cell>
        </row>
        <row r="83">
          <cell r="A83">
            <v>2614</v>
          </cell>
          <cell r="B83" t="str">
            <v>Combustibles, lubricantes y aditivos para maquinaria y equipo de producción.</v>
          </cell>
          <cell r="C83">
            <v>13837.5</v>
          </cell>
          <cell r="D83">
            <v>13837.5</v>
          </cell>
        </row>
        <row r="84">
          <cell r="A84">
            <v>2711</v>
          </cell>
          <cell r="B84" t="str">
            <v>Vestuario y uniformes</v>
          </cell>
          <cell r="C84">
            <v>2246125</v>
          </cell>
          <cell r="D84">
            <v>2246125</v>
          </cell>
        </row>
        <row r="85">
          <cell r="A85">
            <v>2721</v>
          </cell>
          <cell r="B85" t="str">
            <v>Prendas de seguridad y protección personal</v>
          </cell>
          <cell r="C85">
            <v>99250</v>
          </cell>
          <cell r="D85">
            <v>99250</v>
          </cell>
        </row>
        <row r="86">
          <cell r="A86">
            <v>2721</v>
          </cell>
          <cell r="B86" t="str">
            <v>Prendas de seguridad y protección personal</v>
          </cell>
          <cell r="C86">
            <v>15000</v>
          </cell>
          <cell r="D86">
            <v>15000</v>
          </cell>
        </row>
        <row r="87">
          <cell r="A87">
            <v>2731</v>
          </cell>
          <cell r="B87" t="str">
            <v>Artículos deportivos</v>
          </cell>
          <cell r="C87">
            <v>8000</v>
          </cell>
          <cell r="D87">
            <v>8000</v>
          </cell>
        </row>
        <row r="88">
          <cell r="A88">
            <v>2731</v>
          </cell>
          <cell r="B88" t="str">
            <v>Artículos deportivos</v>
          </cell>
          <cell r="C88">
            <v>251025</v>
          </cell>
          <cell r="D88">
            <v>251025</v>
          </cell>
        </row>
        <row r="89">
          <cell r="A89">
            <v>2741</v>
          </cell>
          <cell r="B89" t="str">
            <v>Productos textiles</v>
          </cell>
          <cell r="C89">
            <v>10455</v>
          </cell>
          <cell r="D89">
            <v>10455</v>
          </cell>
        </row>
        <row r="90">
          <cell r="A90">
            <v>2911</v>
          </cell>
          <cell r="B90" t="str">
            <v>Herramientas menores</v>
          </cell>
          <cell r="C90">
            <v>15000</v>
          </cell>
          <cell r="D90">
            <v>15000</v>
          </cell>
        </row>
        <row r="91">
          <cell r="A91">
            <v>2911</v>
          </cell>
          <cell r="B91" t="str">
            <v>Herramientas menores</v>
          </cell>
          <cell r="C91">
            <v>300900</v>
          </cell>
          <cell r="D91">
            <v>300900</v>
          </cell>
        </row>
        <row r="92">
          <cell r="A92">
            <v>2911</v>
          </cell>
          <cell r="B92" t="str">
            <v>Herramientas menores</v>
          </cell>
          <cell r="C92">
            <v>25000</v>
          </cell>
          <cell r="D92">
            <v>25000</v>
          </cell>
        </row>
        <row r="93">
          <cell r="A93">
            <v>2921</v>
          </cell>
          <cell r="B93" t="str">
            <v>Refacciones y accesorios menores de edificios</v>
          </cell>
          <cell r="C93">
            <v>105137.5</v>
          </cell>
          <cell r="D93">
            <v>105137.5</v>
          </cell>
        </row>
        <row r="94">
          <cell r="A94">
            <v>2931</v>
          </cell>
          <cell r="B94" t="str">
            <v>Refacciones y accesorios menores de mobiliario y equipo de administración, educacional y recreativo</v>
          </cell>
          <cell r="C94">
            <v>35575</v>
          </cell>
          <cell r="D94">
            <v>35575</v>
          </cell>
        </row>
        <row r="95">
          <cell r="A95">
            <v>2941</v>
          </cell>
          <cell r="B95" t="str">
            <v>Refacciones y accesorios menores para equipo de cómputo y telecomunicaciones</v>
          </cell>
          <cell r="C95">
            <v>25000</v>
          </cell>
          <cell r="D95">
            <v>25000</v>
          </cell>
        </row>
        <row r="96">
          <cell r="A96">
            <v>2941</v>
          </cell>
          <cell r="B96" t="str">
            <v>Refacciones y accesorios menores para equipo de cómputo y telecomunicaciones</v>
          </cell>
          <cell r="C96">
            <v>609750</v>
          </cell>
          <cell r="D96">
            <v>609750</v>
          </cell>
        </row>
        <row r="97">
          <cell r="A97">
            <v>2941</v>
          </cell>
          <cell r="B97" t="str">
            <v>Refacciones y accesorios menores para equipo de cómputo y telecomunicaciones</v>
          </cell>
          <cell r="C97">
            <v>20000</v>
          </cell>
          <cell r="D97">
            <v>20000</v>
          </cell>
        </row>
        <row r="98">
          <cell r="A98">
            <v>2951</v>
          </cell>
          <cell r="B98" t="str">
            <v>Refacciones y accesorios menores de equipo e instrumental médico y de laboratorio</v>
          </cell>
          <cell r="C98">
            <v>3075</v>
          </cell>
          <cell r="D98">
            <v>3075</v>
          </cell>
        </row>
        <row r="99">
          <cell r="A99">
            <v>2961</v>
          </cell>
          <cell r="B99" t="str">
            <v>Refacciones y accesorios menores de equipo de transporte</v>
          </cell>
          <cell r="C99">
            <v>130000</v>
          </cell>
          <cell r="D99">
            <v>130000</v>
          </cell>
        </row>
        <row r="100">
          <cell r="A100">
            <v>2961</v>
          </cell>
          <cell r="B100" t="str">
            <v>Refacciones y accesorios menores de equipo de transporte</v>
          </cell>
          <cell r="C100">
            <v>216229.48</v>
          </cell>
          <cell r="D100">
            <v>216229.48</v>
          </cell>
        </row>
        <row r="101">
          <cell r="A101">
            <v>2961</v>
          </cell>
          <cell r="B101" t="str">
            <v>Refacciones y accesorios menores de equipo de transporte</v>
          </cell>
          <cell r="C101">
            <v>70021.100000000006</v>
          </cell>
          <cell r="D101">
            <v>70021.100000000006</v>
          </cell>
        </row>
        <row r="102">
          <cell r="A102">
            <v>2981</v>
          </cell>
          <cell r="B102" t="str">
            <v>Refacciones y accesorios menores de maquinaria y otros equipos</v>
          </cell>
          <cell r="C102">
            <v>38700</v>
          </cell>
          <cell r="D102">
            <v>38700</v>
          </cell>
        </row>
        <row r="103">
          <cell r="A103">
            <v>2991</v>
          </cell>
          <cell r="B103" t="str">
            <v>Refacciones y accesorios menores otros bienes muebles</v>
          </cell>
          <cell r="C103">
            <v>62785.38</v>
          </cell>
          <cell r="D103">
            <v>62785.38</v>
          </cell>
        </row>
        <row r="104">
          <cell r="A104">
            <v>3111</v>
          </cell>
          <cell r="B104" t="str">
            <v>Servicio de energía eléctrica</v>
          </cell>
          <cell r="C104">
            <v>2051652.84</v>
          </cell>
          <cell r="D104">
            <v>2051652.84</v>
          </cell>
        </row>
        <row r="105">
          <cell r="A105">
            <v>3121</v>
          </cell>
          <cell r="B105" t="str">
            <v>Servicio de gas</v>
          </cell>
          <cell r="C105">
            <v>83000</v>
          </cell>
          <cell r="D105">
            <v>83000</v>
          </cell>
        </row>
        <row r="106">
          <cell r="A106">
            <v>3121</v>
          </cell>
          <cell r="B106" t="str">
            <v>Servicio de gas</v>
          </cell>
          <cell r="C106">
            <v>4000</v>
          </cell>
          <cell r="D106">
            <v>4000</v>
          </cell>
        </row>
        <row r="107">
          <cell r="A107">
            <v>3131</v>
          </cell>
          <cell r="B107" t="str">
            <v>Servicio de agua</v>
          </cell>
          <cell r="C107">
            <v>240000</v>
          </cell>
          <cell r="D107">
            <v>240000</v>
          </cell>
        </row>
        <row r="108">
          <cell r="A108">
            <v>3181</v>
          </cell>
          <cell r="B108" t="str">
            <v>Servicio postal</v>
          </cell>
          <cell r="C108">
            <v>6500</v>
          </cell>
          <cell r="D108">
            <v>6500</v>
          </cell>
        </row>
        <row r="109">
          <cell r="A109">
            <v>3261</v>
          </cell>
          <cell r="B109" t="str">
            <v>Arrendamiento de maquinaria, otros equipos y herramientas</v>
          </cell>
          <cell r="C109">
            <v>10000</v>
          </cell>
          <cell r="D109">
            <v>10000</v>
          </cell>
        </row>
        <row r="110">
          <cell r="A110">
            <v>3271</v>
          </cell>
          <cell r="B110" t="str">
            <v>Patentes, regalías y otros</v>
          </cell>
          <cell r="C110">
            <v>6000</v>
          </cell>
          <cell r="D110">
            <v>6000</v>
          </cell>
        </row>
        <row r="111">
          <cell r="A111">
            <v>3311</v>
          </cell>
          <cell r="B111" t="str">
            <v>Servicios legales, de contabilidad, auditoría y relacionados</v>
          </cell>
          <cell r="C111">
            <v>776000</v>
          </cell>
          <cell r="D111">
            <v>776000</v>
          </cell>
        </row>
        <row r="112">
          <cell r="A112">
            <v>3331</v>
          </cell>
          <cell r="B112" t="str">
            <v>Servicios de consultoría administrativa e informática</v>
          </cell>
          <cell r="C112">
            <v>20000</v>
          </cell>
          <cell r="D112">
            <v>20000</v>
          </cell>
        </row>
        <row r="113">
          <cell r="A113">
            <v>3331</v>
          </cell>
          <cell r="B113" t="str">
            <v>Servicios de consultoría administrativa e informática</v>
          </cell>
          <cell r="C113">
            <v>5000</v>
          </cell>
          <cell r="D113">
            <v>5000</v>
          </cell>
        </row>
        <row r="114">
          <cell r="A114">
            <v>3331</v>
          </cell>
          <cell r="B114" t="str">
            <v>Servicios de consultoría administrativa e informática</v>
          </cell>
          <cell r="C114">
            <v>50000</v>
          </cell>
          <cell r="D114">
            <v>50000</v>
          </cell>
        </row>
        <row r="115">
          <cell r="A115">
            <v>3342</v>
          </cell>
          <cell r="B115" t="str">
            <v>Capacitación especializada</v>
          </cell>
          <cell r="C115">
            <v>40000</v>
          </cell>
          <cell r="D115">
            <v>40000</v>
          </cell>
        </row>
        <row r="116">
          <cell r="A116">
            <v>3351</v>
          </cell>
          <cell r="B116" t="str">
            <v>Servicios de investigación científica y desarrollo</v>
          </cell>
          <cell r="C116">
            <v>4000</v>
          </cell>
          <cell r="D116">
            <v>4000</v>
          </cell>
        </row>
        <row r="117">
          <cell r="A117">
            <v>3362</v>
          </cell>
          <cell r="B117" t="str">
            <v>Servicio de impresión de documentos y papelería oficial</v>
          </cell>
          <cell r="C117">
            <v>82000</v>
          </cell>
          <cell r="D117">
            <v>82000</v>
          </cell>
        </row>
        <row r="118">
          <cell r="A118">
            <v>3362</v>
          </cell>
          <cell r="B118" t="str">
            <v>Servicio de impresión de documentos y papelería oficial</v>
          </cell>
          <cell r="C118">
            <v>1125875.1299999999</v>
          </cell>
          <cell r="D118">
            <v>1125875.1299999999</v>
          </cell>
        </row>
        <row r="119">
          <cell r="A119">
            <v>3362</v>
          </cell>
          <cell r="B119" t="str">
            <v>Servicio de impresión de documentos y papelería oficial</v>
          </cell>
          <cell r="C119">
            <v>106849.32</v>
          </cell>
          <cell r="D119">
            <v>106849.32</v>
          </cell>
        </row>
        <row r="120">
          <cell r="A120">
            <v>3363</v>
          </cell>
          <cell r="B120" t="str">
            <v>Servicios de impresión de material informativo derivado de la operación y administración</v>
          </cell>
          <cell r="C120">
            <v>95000</v>
          </cell>
          <cell r="D120">
            <v>95000</v>
          </cell>
        </row>
        <row r="121">
          <cell r="A121">
            <v>3391</v>
          </cell>
          <cell r="B121" t="str">
            <v>Servicios profesionales, científicos y técnicos integrales</v>
          </cell>
          <cell r="C121">
            <v>16000</v>
          </cell>
          <cell r="D121">
            <v>16000</v>
          </cell>
        </row>
        <row r="122">
          <cell r="A122">
            <v>3411</v>
          </cell>
          <cell r="B122" t="str">
            <v>Servicios financieros y bancarios</v>
          </cell>
          <cell r="C122">
            <v>18000</v>
          </cell>
          <cell r="D122">
            <v>18000</v>
          </cell>
        </row>
        <row r="123">
          <cell r="A123">
            <v>3411</v>
          </cell>
          <cell r="B123" t="str">
            <v>Servicios financieros y bancarios</v>
          </cell>
          <cell r="C123">
            <v>12000</v>
          </cell>
          <cell r="D123">
            <v>12000</v>
          </cell>
        </row>
        <row r="124">
          <cell r="A124">
            <v>3471</v>
          </cell>
          <cell r="B124" t="str">
            <v>Fletes y maniobras</v>
          </cell>
          <cell r="C124">
            <v>2000</v>
          </cell>
          <cell r="D124">
            <v>2000</v>
          </cell>
        </row>
        <row r="125">
          <cell r="A125">
            <v>3511</v>
          </cell>
          <cell r="B125" t="str">
            <v>Mantenimiento y conservación menor de inmuebles para la prestación de servicios administrativos</v>
          </cell>
          <cell r="C125">
            <v>244000</v>
          </cell>
          <cell r="D125">
            <v>3225389.45</v>
          </cell>
        </row>
        <row r="126">
          <cell r="A126">
            <v>3512</v>
          </cell>
          <cell r="B126" t="str">
            <v>Mantenimiento y conservación menor de inmuebles para la prestación de servicios públicos</v>
          </cell>
          <cell r="C126">
            <v>961389.45</v>
          </cell>
          <cell r="D126">
            <v>10501262.949999999</v>
          </cell>
        </row>
        <row r="127">
          <cell r="A127">
            <v>3512</v>
          </cell>
          <cell r="B127" t="str">
            <v>Mantenimiento y conservación menor de inmuebles para la prestación de servicios públicos</v>
          </cell>
          <cell r="C127">
            <v>20000</v>
          </cell>
          <cell r="D127">
            <v>20000</v>
          </cell>
        </row>
        <row r="128">
          <cell r="A128">
            <v>3521</v>
          </cell>
          <cell r="B128" t="str">
            <v>Mantenimiento y conservación de mobiliario y equipo de administración, educacional y recreativo</v>
          </cell>
          <cell r="C128">
            <v>61000</v>
          </cell>
          <cell r="D128">
            <v>226250</v>
          </cell>
        </row>
        <row r="129">
          <cell r="A129">
            <v>3521</v>
          </cell>
          <cell r="B129" t="str">
            <v>Mantenimiento y conservación de mobiliario y equipo de administración, educacional y recreativo</v>
          </cell>
          <cell r="C129">
            <v>50000</v>
          </cell>
          <cell r="D129">
            <v>50000</v>
          </cell>
        </row>
        <row r="130">
          <cell r="A130">
            <v>3531</v>
          </cell>
          <cell r="B130" t="str">
            <v>Instalación, reparación y mantenimiento de equipo de cómputo y tecnologías de la información</v>
          </cell>
          <cell r="C130">
            <v>1401032.39</v>
          </cell>
          <cell r="D130">
            <v>2722731.94</v>
          </cell>
        </row>
        <row r="131">
          <cell r="A131">
            <v>3531</v>
          </cell>
          <cell r="B131" t="str">
            <v>Instalación, reparación y mantenimiento de equipo de cómputo y tecnologías de la información</v>
          </cell>
          <cell r="C131">
            <v>160000</v>
          </cell>
          <cell r="D131">
            <v>160000</v>
          </cell>
        </row>
        <row r="132">
          <cell r="A132">
            <v>3541</v>
          </cell>
          <cell r="B132" t="str">
            <v>Instalación, reparación y mantenimiento de equipo e instrumental médico y de laboratorio</v>
          </cell>
          <cell r="C132">
            <v>0</v>
          </cell>
          <cell r="D132">
            <v>900000</v>
          </cell>
        </row>
        <row r="133">
          <cell r="A133">
            <v>3551</v>
          </cell>
          <cell r="B133" t="str">
            <v>Mantenimiento y conservación de vehículos terrestres, aéreos, marítimos, lacustres y fluviales</v>
          </cell>
          <cell r="C133">
            <v>80000</v>
          </cell>
          <cell r="D133">
            <v>80000</v>
          </cell>
        </row>
        <row r="134">
          <cell r="A134">
            <v>3551</v>
          </cell>
          <cell r="B134" t="str">
            <v>Mantenimiento y conservación de vehículos terrestres, aéreos, marítimos, lacustres y fluviales</v>
          </cell>
          <cell r="C134">
            <v>944744.16</v>
          </cell>
          <cell r="D134">
            <v>1344744.1600000001</v>
          </cell>
        </row>
        <row r="135">
          <cell r="A135">
            <v>3551</v>
          </cell>
          <cell r="B135" t="str">
            <v>Mantenimiento y conservación de vehículos terrestres, aéreos, marítimos, lacustres y fluviales</v>
          </cell>
          <cell r="C135">
            <v>80000</v>
          </cell>
          <cell r="D135">
            <v>80000</v>
          </cell>
        </row>
        <row r="136">
          <cell r="A136">
            <v>3571</v>
          </cell>
          <cell r="B136" t="str">
            <v>Instalación, reparación y mantenimiento de maquinaria y otros equipos</v>
          </cell>
          <cell r="C136">
            <v>30000</v>
          </cell>
          <cell r="D136">
            <v>30000</v>
          </cell>
        </row>
        <row r="137">
          <cell r="A137">
            <v>3571</v>
          </cell>
          <cell r="B137" t="str">
            <v>Instalación, reparación y mantenimiento de maquinaria y otros equipos</v>
          </cell>
          <cell r="C137">
            <v>480000</v>
          </cell>
          <cell r="D137">
            <v>1151587.5</v>
          </cell>
        </row>
        <row r="138">
          <cell r="A138">
            <v>3571</v>
          </cell>
          <cell r="B138" t="str">
            <v>Instalación, reparación y mantenimiento de maquinaria y otros equipos</v>
          </cell>
          <cell r="C138">
            <v>31350</v>
          </cell>
          <cell r="D138">
            <v>31350</v>
          </cell>
        </row>
        <row r="139">
          <cell r="A139">
            <v>3572</v>
          </cell>
          <cell r="B139" t="str">
            <v>Instalación, reparación y mantenimiento de maquinaria y equipo de trabajo específico</v>
          </cell>
          <cell r="C139">
            <v>58000</v>
          </cell>
          <cell r="D139">
            <v>58000</v>
          </cell>
        </row>
        <row r="140">
          <cell r="A140">
            <v>3581</v>
          </cell>
          <cell r="B140" t="str">
            <v>Servicios de limpieza y manejo de desechos</v>
          </cell>
          <cell r="C140">
            <v>10000</v>
          </cell>
          <cell r="D140">
            <v>10000</v>
          </cell>
        </row>
        <row r="141">
          <cell r="A141">
            <v>3581</v>
          </cell>
          <cell r="B141" t="str">
            <v>Servicios de limpieza y manejo de desechos</v>
          </cell>
          <cell r="C141">
            <v>151000</v>
          </cell>
          <cell r="D141">
            <v>151000</v>
          </cell>
        </row>
        <row r="142">
          <cell r="A142">
            <v>3591</v>
          </cell>
          <cell r="B142" t="str">
            <v>Servicios de jardinería y fumigación</v>
          </cell>
          <cell r="C142">
            <v>10000</v>
          </cell>
          <cell r="D142">
            <v>10000</v>
          </cell>
        </row>
        <row r="143">
          <cell r="A143">
            <v>3591</v>
          </cell>
          <cell r="B143" t="str">
            <v>Servicios de jardinería y fumigación</v>
          </cell>
          <cell r="C143">
            <v>139000</v>
          </cell>
          <cell r="D143">
            <v>139000</v>
          </cell>
        </row>
        <row r="144">
          <cell r="A144">
            <v>3611</v>
          </cell>
          <cell r="B144" t="str">
            <v>Difusión por radio, televisión y otros medios de mensajes sobre programas y actividades gubernamentales</v>
          </cell>
          <cell r="C144">
            <v>1000000</v>
          </cell>
          <cell r="D144">
            <v>1000000</v>
          </cell>
        </row>
        <row r="145">
          <cell r="A145">
            <v>3621</v>
          </cell>
          <cell r="B145" t="str">
            <v>Difusión por radio, televisión y otros medios de mensajes comerciales para promover la venta de bienes o servicios</v>
          </cell>
          <cell r="C145">
            <v>518000</v>
          </cell>
          <cell r="D145">
            <v>518000</v>
          </cell>
        </row>
        <row r="146">
          <cell r="A146">
            <v>3661</v>
          </cell>
          <cell r="B146" t="str">
            <v>Servicio de creación y difusión de contenido exclusivamente a través de internet</v>
          </cell>
          <cell r="C146">
            <v>1500</v>
          </cell>
          <cell r="D146">
            <v>1500</v>
          </cell>
        </row>
        <row r="147">
          <cell r="A147">
            <v>3711</v>
          </cell>
          <cell r="B147" t="str">
            <v>Pasajes aéreos nacionales</v>
          </cell>
          <cell r="C147">
            <v>22000</v>
          </cell>
          <cell r="D147">
            <v>22000</v>
          </cell>
        </row>
        <row r="148">
          <cell r="A148">
            <v>3711</v>
          </cell>
          <cell r="B148" t="str">
            <v>Pasajes aéreos nacionales</v>
          </cell>
          <cell r="C148">
            <v>120000</v>
          </cell>
          <cell r="D148">
            <v>120000</v>
          </cell>
        </row>
        <row r="149">
          <cell r="A149">
            <v>3721</v>
          </cell>
          <cell r="B149" t="str">
            <v>Pasajes terrestres nacionales</v>
          </cell>
          <cell r="C149">
            <v>25000</v>
          </cell>
          <cell r="D149">
            <v>25000</v>
          </cell>
        </row>
        <row r="150">
          <cell r="A150">
            <v>3721</v>
          </cell>
          <cell r="B150" t="str">
            <v>Pasajes terrestres nacionales</v>
          </cell>
          <cell r="C150">
            <v>324000</v>
          </cell>
          <cell r="D150">
            <v>324000</v>
          </cell>
        </row>
        <row r="151">
          <cell r="A151">
            <v>3751</v>
          </cell>
          <cell r="B151" t="str">
            <v>Viáticos en el país</v>
          </cell>
          <cell r="C151">
            <v>200000</v>
          </cell>
          <cell r="D151">
            <v>200000</v>
          </cell>
        </row>
        <row r="152">
          <cell r="A152">
            <v>3751</v>
          </cell>
          <cell r="B152" t="str">
            <v>Viáticos en el país</v>
          </cell>
          <cell r="C152">
            <v>5213206.71</v>
          </cell>
          <cell r="D152">
            <v>5213206.71</v>
          </cell>
        </row>
        <row r="153">
          <cell r="A153">
            <v>3761</v>
          </cell>
          <cell r="B153" t="str">
            <v>Viáticos en el extranjero</v>
          </cell>
          <cell r="C153">
            <v>200000</v>
          </cell>
          <cell r="D153">
            <v>200000</v>
          </cell>
        </row>
        <row r="154">
          <cell r="A154">
            <v>3791</v>
          </cell>
          <cell r="B154" t="str">
            <v>Otros servicios de traslado y hospedaje</v>
          </cell>
          <cell r="C154">
            <v>12800</v>
          </cell>
          <cell r="D154">
            <v>12800</v>
          </cell>
        </row>
        <row r="155">
          <cell r="A155">
            <v>3811</v>
          </cell>
          <cell r="B155" t="str">
            <v>Gastos de ceremonial</v>
          </cell>
          <cell r="C155">
            <v>60000</v>
          </cell>
          <cell r="D155">
            <v>60000</v>
          </cell>
        </row>
        <row r="156">
          <cell r="A156">
            <v>3821</v>
          </cell>
          <cell r="B156" t="str">
            <v>Gastos de orden social</v>
          </cell>
          <cell r="C156">
            <v>945000</v>
          </cell>
          <cell r="D156">
            <v>945000</v>
          </cell>
        </row>
        <row r="157">
          <cell r="A157">
            <v>3821</v>
          </cell>
          <cell r="B157" t="str">
            <v>Gastos de orden social</v>
          </cell>
          <cell r="C157">
            <v>25000</v>
          </cell>
          <cell r="D157">
            <v>25000</v>
          </cell>
        </row>
        <row r="158">
          <cell r="A158">
            <v>3822</v>
          </cell>
          <cell r="B158" t="str">
            <v>Gastos de orden cultural</v>
          </cell>
          <cell r="C158">
            <v>50000</v>
          </cell>
          <cell r="D158">
            <v>50000</v>
          </cell>
        </row>
        <row r="159">
          <cell r="A159">
            <v>3822</v>
          </cell>
          <cell r="B159" t="str">
            <v>Gastos de orden cultural</v>
          </cell>
          <cell r="C159">
            <v>208000</v>
          </cell>
          <cell r="D159">
            <v>208000</v>
          </cell>
        </row>
        <row r="160">
          <cell r="A160">
            <v>3822</v>
          </cell>
          <cell r="B160" t="str">
            <v>Gastos de orden cultural</v>
          </cell>
          <cell r="C160">
            <v>45000</v>
          </cell>
          <cell r="D160">
            <v>45000</v>
          </cell>
        </row>
        <row r="161">
          <cell r="A161">
            <v>3831</v>
          </cell>
          <cell r="B161" t="str">
            <v>Congresos y convenciones</v>
          </cell>
          <cell r="C161">
            <v>1172000</v>
          </cell>
          <cell r="D161">
            <v>1172000</v>
          </cell>
        </row>
        <row r="162">
          <cell r="A162">
            <v>3921</v>
          </cell>
          <cell r="B162" t="str">
            <v>Otros impuestos y derechos</v>
          </cell>
          <cell r="C162">
            <v>47000</v>
          </cell>
          <cell r="D162">
            <v>47000</v>
          </cell>
        </row>
        <row r="163">
          <cell r="A163">
            <v>4412</v>
          </cell>
          <cell r="B163" t="str">
            <v xml:space="preserve">   Ayudas para gastos por servicios de traslado de personas</v>
          </cell>
          <cell r="C163">
            <v>0</v>
          </cell>
          <cell r="D163">
            <v>2748188.17</v>
          </cell>
        </row>
        <row r="164">
          <cell r="A164">
            <v>4414</v>
          </cell>
          <cell r="B164" t="str">
            <v xml:space="preserve">   Ayuda al seguro escolar contra accidentes personales</v>
          </cell>
          <cell r="C164">
            <v>0</v>
          </cell>
          <cell r="D164">
            <v>1433836.83</v>
          </cell>
        </row>
        <row r="165">
          <cell r="A165">
            <v>4421</v>
          </cell>
          <cell r="B165" t="str">
            <v xml:space="preserve">   Ayudas para capacitación y becas</v>
          </cell>
          <cell r="C165">
            <v>0</v>
          </cell>
          <cell r="D165">
            <v>0</v>
          </cell>
        </row>
        <row r="166">
          <cell r="A166">
            <v>4422</v>
          </cell>
          <cell r="B166" t="str">
            <v xml:space="preserve">   Ayudas a pre y premios</v>
          </cell>
          <cell r="C166">
            <v>0</v>
          </cell>
          <cell r="D166">
            <v>434375</v>
          </cell>
        </row>
        <row r="167">
          <cell r="A167">
            <v>4441</v>
          </cell>
          <cell r="B167" t="str">
            <v xml:space="preserve">  Apoyos a actividades académicas o científicas, el desarrollo tecnológico y la innovación</v>
          </cell>
          <cell r="C167">
            <v>765900</v>
          </cell>
          <cell r="D167">
            <v>2350000</v>
          </cell>
        </row>
        <row r="168">
          <cell r="A168">
            <v>4451</v>
          </cell>
          <cell r="B168" t="str">
            <v xml:space="preserve">  Ayudas sociales a instituciones sin fines de lucro</v>
          </cell>
          <cell r="C168">
            <v>0</v>
          </cell>
          <cell r="D168">
            <v>390000</v>
          </cell>
        </row>
        <row r="169">
          <cell r="A169">
            <v>4811</v>
          </cell>
          <cell r="B169" t="str">
            <v xml:space="preserve"> Donativos a instituciones sin fines de lucro</v>
          </cell>
          <cell r="C169">
            <v>0</v>
          </cell>
          <cell r="D169">
            <v>10000</v>
          </cell>
        </row>
        <row r="170">
          <cell r="A170">
            <v>5111</v>
          </cell>
          <cell r="B170" t="str">
            <v>Muebles de oficina y estantería</v>
          </cell>
          <cell r="C170">
            <v>154661.16</v>
          </cell>
          <cell r="D170">
            <v>227698.96000000002</v>
          </cell>
        </row>
        <row r="171">
          <cell r="A171">
            <v>5121</v>
          </cell>
          <cell r="B171" t="str">
            <v xml:space="preserve">  Muebles, excepto de oficina y estantería</v>
          </cell>
          <cell r="C171">
            <v>0</v>
          </cell>
          <cell r="D171">
            <v>331838.84000000003</v>
          </cell>
        </row>
        <row r="172">
          <cell r="A172">
            <v>5151</v>
          </cell>
          <cell r="B172" t="str">
            <v>Equipo de cómputo y de tecnología de la información</v>
          </cell>
          <cell r="C172">
            <v>581838.84</v>
          </cell>
          <cell r="D172">
            <v>488000</v>
          </cell>
        </row>
        <row r="173">
          <cell r="A173">
            <v>5191</v>
          </cell>
          <cell r="B173" t="str">
            <v>Otros mobiliarios y equipos de administración</v>
          </cell>
          <cell r="C173">
            <v>8000</v>
          </cell>
          <cell r="D173">
            <v>250000</v>
          </cell>
        </row>
        <row r="174">
          <cell r="A174">
            <v>5211</v>
          </cell>
          <cell r="B174" t="str">
            <v>Equipos y aparatos audiovisuales</v>
          </cell>
          <cell r="C174">
            <v>12500</v>
          </cell>
          <cell r="D174">
            <v>449500</v>
          </cell>
        </row>
        <row r="175">
          <cell r="A175">
            <v>5231</v>
          </cell>
          <cell r="B175" t="str">
            <v>Cámaras fotográficas y de video</v>
          </cell>
          <cell r="C175">
            <v>96000</v>
          </cell>
          <cell r="D175">
            <v>192000</v>
          </cell>
        </row>
        <row r="176">
          <cell r="A176">
            <v>5231</v>
          </cell>
          <cell r="B176" t="str">
            <v>Cámaras fotográficas y de video</v>
          </cell>
          <cell r="C176">
            <v>8000</v>
          </cell>
          <cell r="D176">
            <v>8000</v>
          </cell>
        </row>
        <row r="177">
          <cell r="A177">
            <v>5311</v>
          </cell>
          <cell r="B177" t="str">
            <v xml:space="preserve">  Equipo médico y de laboratorio</v>
          </cell>
          <cell r="C177">
            <v>0</v>
          </cell>
          <cell r="D177">
            <v>682962.2</v>
          </cell>
        </row>
        <row r="178">
          <cell r="A178">
            <v>5611</v>
          </cell>
          <cell r="B178" t="str">
            <v>Maquinaria y equipo agropecuario</v>
          </cell>
          <cell r="C178">
            <v>30000</v>
          </cell>
          <cell r="D178">
            <v>750000</v>
          </cell>
        </row>
        <row r="179">
          <cell r="A179">
            <v>5661</v>
          </cell>
          <cell r="B179" t="str">
            <v>Equipo de generación eléctrica, aparatos y accesorios eléctricos</v>
          </cell>
          <cell r="C179">
            <v>1000000</v>
          </cell>
          <cell r="D179">
            <v>1000000</v>
          </cell>
        </row>
        <row r="180">
          <cell r="A180">
            <v>5671</v>
          </cell>
          <cell r="B180" t="str">
            <v>Herramientas y máquinas herramienta</v>
          </cell>
          <cell r="C180">
            <v>12000</v>
          </cell>
          <cell r="D180">
            <v>12000</v>
          </cell>
        </row>
        <row r="181">
          <cell r="A181">
            <v>5911</v>
          </cell>
          <cell r="B181" t="str">
            <v xml:space="preserve">  Software</v>
          </cell>
          <cell r="C181">
            <v>0</v>
          </cell>
          <cell r="D181">
            <v>2000000</v>
          </cell>
        </row>
        <row r="182">
          <cell r="A182">
            <v>5921</v>
          </cell>
          <cell r="B182" t="str">
            <v>Patentes</v>
          </cell>
          <cell r="C182">
            <v>1983000</v>
          </cell>
          <cell r="D182">
            <v>40000</v>
          </cell>
        </row>
        <row r="183">
          <cell r="A183">
            <v>5971</v>
          </cell>
          <cell r="B183" t="str">
            <v xml:space="preserve">  Licencias informáticas e intelectuales</v>
          </cell>
          <cell r="C183">
            <v>0</v>
          </cell>
          <cell r="D183">
            <v>300000</v>
          </cell>
        </row>
        <row r="184">
          <cell r="A184">
            <v>5991</v>
          </cell>
          <cell r="B184" t="str">
            <v xml:space="preserve">  Otros activos intangibles</v>
          </cell>
          <cell r="C184">
            <v>0</v>
          </cell>
          <cell r="D184">
            <v>50000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8 Ppto Egresos"/>
      <sheetName val="pedro"/>
      <sheetName val="total por capítulo"/>
      <sheetName val="TOTAL FF"/>
      <sheetName val="Hoja1"/>
    </sheetNames>
    <sheetDataSet>
      <sheetData sheetId="0"/>
      <sheetData sheetId="1"/>
      <sheetData sheetId="2"/>
      <sheetData sheetId="3"/>
      <sheetData sheetId="4">
        <row r="2">
          <cell r="A2">
            <v>0</v>
          </cell>
          <cell r="B2" t="str">
            <v>c1</v>
          </cell>
          <cell r="C2" t="str">
            <v>c2</v>
          </cell>
          <cell r="D2" t="str">
            <v>c3</v>
          </cell>
          <cell r="E2" t="str">
            <v>c4</v>
          </cell>
          <cell r="H2" t="str">
            <v>c1</v>
          </cell>
          <cell r="I2" t="str">
            <v>c2</v>
          </cell>
          <cell r="J2" t="str">
            <v>c3</v>
          </cell>
          <cell r="K2" t="str">
            <v>c4</v>
          </cell>
          <cell r="N2" t="str">
            <v>c1</v>
          </cell>
          <cell r="O2" t="str">
            <v>c2</v>
          </cell>
          <cell r="P2" t="str">
            <v>c3</v>
          </cell>
          <cell r="Q2" t="str">
            <v>c4</v>
          </cell>
        </row>
        <row r="3">
          <cell r="A3">
            <v>2000</v>
          </cell>
          <cell r="E3">
            <v>115771.11</v>
          </cell>
          <cell r="G3" t="str">
            <v>2000</v>
          </cell>
          <cell r="H3">
            <v>0</v>
          </cell>
          <cell r="I3">
            <v>116000</v>
          </cell>
          <cell r="J3">
            <v>0</v>
          </cell>
          <cell r="K3">
            <v>0</v>
          </cell>
          <cell r="M3" t="str">
            <v>2000</v>
          </cell>
          <cell r="N3">
            <v>2021748.2850000001</v>
          </cell>
          <cell r="O3">
            <v>0</v>
          </cell>
          <cell r="P3">
            <v>0</v>
          </cell>
          <cell r="Q3">
            <v>0</v>
          </cell>
        </row>
        <row r="4">
          <cell r="A4">
            <v>2111</v>
          </cell>
          <cell r="B4">
            <v>222000</v>
          </cell>
          <cell r="C4">
            <v>1221176.75</v>
          </cell>
          <cell r="D4">
            <v>0</v>
          </cell>
          <cell r="E4">
            <v>1000</v>
          </cell>
          <cell r="G4" t="str">
            <v>2111</v>
          </cell>
          <cell r="H4">
            <v>0</v>
          </cell>
          <cell r="I4">
            <v>70000</v>
          </cell>
          <cell r="J4">
            <v>0</v>
          </cell>
          <cell r="K4">
            <v>0</v>
          </cell>
          <cell r="M4" t="str">
            <v>2111</v>
          </cell>
          <cell r="N4">
            <v>54924.100000000006</v>
          </cell>
          <cell r="O4">
            <v>0</v>
          </cell>
          <cell r="P4">
            <v>0</v>
          </cell>
          <cell r="Q4">
            <v>0</v>
          </cell>
        </row>
        <row r="5">
          <cell r="A5">
            <v>2121</v>
          </cell>
          <cell r="B5">
            <v>1000</v>
          </cell>
          <cell r="C5">
            <v>16112.5</v>
          </cell>
          <cell r="D5">
            <v>0</v>
          </cell>
          <cell r="E5">
            <v>0</v>
          </cell>
          <cell r="G5" t="str">
            <v>2121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M5" t="str">
            <v>2121</v>
          </cell>
          <cell r="N5">
            <v>5512.5</v>
          </cell>
          <cell r="O5">
            <v>0</v>
          </cell>
          <cell r="P5">
            <v>0</v>
          </cell>
          <cell r="Q5">
            <v>0</v>
          </cell>
        </row>
        <row r="6">
          <cell r="A6">
            <v>2141</v>
          </cell>
          <cell r="B6">
            <v>0</v>
          </cell>
          <cell r="C6">
            <v>143831.96</v>
          </cell>
          <cell r="D6">
            <v>0</v>
          </cell>
          <cell r="E6">
            <v>25000</v>
          </cell>
          <cell r="G6" t="str">
            <v>2141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 t="str">
            <v>2141</v>
          </cell>
          <cell r="N6">
            <v>21694.814999999999</v>
          </cell>
          <cell r="O6">
            <v>0</v>
          </cell>
          <cell r="P6">
            <v>0</v>
          </cell>
          <cell r="Q6">
            <v>0</v>
          </cell>
        </row>
        <row r="7">
          <cell r="A7">
            <v>2151</v>
          </cell>
          <cell r="B7">
            <v>0</v>
          </cell>
          <cell r="C7">
            <v>354175.24</v>
          </cell>
          <cell r="D7">
            <v>0</v>
          </cell>
          <cell r="E7">
            <v>10000</v>
          </cell>
          <cell r="G7" t="str">
            <v>2151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 t="str">
            <v>2151</v>
          </cell>
          <cell r="N7">
            <v>264999.9975</v>
          </cell>
          <cell r="O7">
            <v>0</v>
          </cell>
          <cell r="P7">
            <v>0</v>
          </cell>
          <cell r="Q7">
            <v>0</v>
          </cell>
        </row>
        <row r="8">
          <cell r="A8">
            <v>2161</v>
          </cell>
          <cell r="B8">
            <v>55000</v>
          </cell>
          <cell r="C8">
            <v>2288931.0099999998</v>
          </cell>
          <cell r="D8">
            <v>118000</v>
          </cell>
          <cell r="E8">
            <v>5000</v>
          </cell>
          <cell r="G8" t="str">
            <v>2161</v>
          </cell>
          <cell r="H8">
            <v>0</v>
          </cell>
          <cell r="I8">
            <v>46000</v>
          </cell>
          <cell r="J8">
            <v>0</v>
          </cell>
          <cell r="K8">
            <v>0</v>
          </cell>
          <cell r="M8" t="str">
            <v>2161</v>
          </cell>
          <cell r="N8">
            <v>50000</v>
          </cell>
          <cell r="O8">
            <v>0</v>
          </cell>
          <cell r="P8">
            <v>0</v>
          </cell>
          <cell r="Q8">
            <v>0</v>
          </cell>
        </row>
        <row r="9">
          <cell r="A9">
            <v>2171</v>
          </cell>
          <cell r="B9">
            <v>1000</v>
          </cell>
          <cell r="C9">
            <v>135644.46</v>
          </cell>
          <cell r="D9">
            <v>0</v>
          </cell>
          <cell r="E9">
            <v>1000</v>
          </cell>
          <cell r="G9" t="str">
            <v>2171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 t="str">
            <v>2171</v>
          </cell>
          <cell r="N9">
            <v>11007.314999999999</v>
          </cell>
          <cell r="O9">
            <v>0</v>
          </cell>
          <cell r="P9">
            <v>0</v>
          </cell>
          <cell r="Q9">
            <v>0</v>
          </cell>
        </row>
        <row r="10">
          <cell r="A10">
            <v>2181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 t="str">
            <v>2181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 t="str">
            <v>2181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>
            <v>2182</v>
          </cell>
          <cell r="B11">
            <v>0</v>
          </cell>
          <cell r="C11">
            <v>20500</v>
          </cell>
          <cell r="D11">
            <v>0</v>
          </cell>
          <cell r="E11">
            <v>0</v>
          </cell>
          <cell r="G11" t="str">
            <v>2182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 t="str">
            <v>2182</v>
          </cell>
          <cell r="N11">
            <v>4500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2183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 t="str">
            <v>2183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 t="str">
            <v>2183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2212</v>
          </cell>
          <cell r="B13">
            <v>71000</v>
          </cell>
          <cell r="C13">
            <v>734400</v>
          </cell>
          <cell r="D13">
            <v>0</v>
          </cell>
          <cell r="E13">
            <v>0</v>
          </cell>
          <cell r="G13" t="str">
            <v>2212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 t="str">
            <v>2212</v>
          </cell>
          <cell r="N13">
            <v>174600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2213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 t="str">
            <v>2213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 t="str">
            <v>2213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2214</v>
          </cell>
          <cell r="B15">
            <v>0</v>
          </cell>
          <cell r="C15">
            <v>220145.95</v>
          </cell>
          <cell r="D15">
            <v>0</v>
          </cell>
          <cell r="E15">
            <v>0</v>
          </cell>
          <cell r="G15" t="str">
            <v>2214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 t="str">
            <v>2214</v>
          </cell>
          <cell r="N15">
            <v>16104.050000000003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2216</v>
          </cell>
          <cell r="B16">
            <v>5000</v>
          </cell>
          <cell r="C16">
            <v>125</v>
          </cell>
          <cell r="D16">
            <v>0</v>
          </cell>
          <cell r="E16">
            <v>0</v>
          </cell>
          <cell r="G16" t="str">
            <v>2216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 t="str">
            <v>2216</v>
          </cell>
          <cell r="N16">
            <v>1125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2221</v>
          </cell>
          <cell r="B17">
            <v>0</v>
          </cell>
          <cell r="C17">
            <v>23780</v>
          </cell>
          <cell r="D17">
            <v>0</v>
          </cell>
          <cell r="E17">
            <v>0</v>
          </cell>
          <cell r="G17" t="str">
            <v>2221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 t="str">
            <v>2221</v>
          </cell>
          <cell r="N17">
            <v>5220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2231</v>
          </cell>
          <cell r="B18">
            <v>0</v>
          </cell>
          <cell r="C18">
            <v>35219.279999999999</v>
          </cell>
          <cell r="D18">
            <v>0</v>
          </cell>
          <cell r="E18">
            <v>3771.11</v>
          </cell>
          <cell r="G18" t="str">
            <v>2231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 t="str">
            <v>2231</v>
          </cell>
          <cell r="N18">
            <v>1973.4975000000002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2311</v>
          </cell>
          <cell r="B19">
            <v>0</v>
          </cell>
          <cell r="C19">
            <v>30750</v>
          </cell>
          <cell r="D19">
            <v>0</v>
          </cell>
          <cell r="E19">
            <v>0</v>
          </cell>
          <cell r="G19" t="str">
            <v>2311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 t="str">
            <v>2311</v>
          </cell>
          <cell r="N19">
            <v>6750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2321</v>
          </cell>
          <cell r="B20">
            <v>0</v>
          </cell>
          <cell r="C20">
            <v>4100</v>
          </cell>
          <cell r="D20">
            <v>0</v>
          </cell>
          <cell r="E20">
            <v>0</v>
          </cell>
          <cell r="G20" t="str">
            <v>2321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 t="str">
            <v>2321</v>
          </cell>
          <cell r="N20">
            <v>900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2331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 t="str">
            <v>2331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 t="str">
            <v>2331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2341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 t="str">
            <v>2341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 t="str">
            <v>2341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2351</v>
          </cell>
          <cell r="B23">
            <v>0</v>
          </cell>
          <cell r="C23">
            <v>3587.5</v>
          </cell>
          <cell r="D23">
            <v>0</v>
          </cell>
          <cell r="E23">
            <v>0</v>
          </cell>
          <cell r="G23" t="str">
            <v>2351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 t="str">
            <v>2351</v>
          </cell>
          <cell r="N23">
            <v>787.5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2361</v>
          </cell>
          <cell r="B24">
            <v>0</v>
          </cell>
          <cell r="C24">
            <v>10250</v>
          </cell>
          <cell r="D24">
            <v>0</v>
          </cell>
          <cell r="E24">
            <v>0</v>
          </cell>
          <cell r="G24" t="str">
            <v>2361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 t="str">
            <v>2361</v>
          </cell>
          <cell r="N24">
            <v>2250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2371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 t="str">
            <v>2371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 t="str">
            <v>2371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2391</v>
          </cell>
          <cell r="B26">
            <v>0</v>
          </cell>
          <cell r="C26">
            <v>500</v>
          </cell>
          <cell r="D26">
            <v>0</v>
          </cell>
          <cell r="E26">
            <v>20000</v>
          </cell>
          <cell r="G26" t="str">
            <v>2391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 t="str">
            <v>2391</v>
          </cell>
          <cell r="N26">
            <v>4500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2411</v>
          </cell>
          <cell r="B27">
            <v>3000</v>
          </cell>
          <cell r="C27">
            <v>60175</v>
          </cell>
          <cell r="D27">
            <v>0</v>
          </cell>
          <cell r="E27">
            <v>0</v>
          </cell>
          <cell r="G27" t="str">
            <v>2411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 t="str">
            <v>2411</v>
          </cell>
          <cell r="N27">
            <v>10575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2421</v>
          </cell>
          <cell r="B28">
            <v>1350</v>
          </cell>
          <cell r="C28">
            <v>151328.75</v>
          </cell>
          <cell r="D28">
            <v>0</v>
          </cell>
          <cell r="E28">
            <v>0</v>
          </cell>
          <cell r="G28" t="str">
            <v>2421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 t="str">
            <v>2421</v>
          </cell>
          <cell r="N28">
            <v>1758.75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2431</v>
          </cell>
          <cell r="B29">
            <v>749.2</v>
          </cell>
          <cell r="C29">
            <v>105588.73</v>
          </cell>
          <cell r="D29">
            <v>500</v>
          </cell>
          <cell r="E29">
            <v>0</v>
          </cell>
          <cell r="G29" t="str">
            <v>2431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 t="str">
            <v>2431</v>
          </cell>
          <cell r="N29">
            <v>20598.57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2441</v>
          </cell>
          <cell r="B30">
            <v>0</v>
          </cell>
          <cell r="C30">
            <v>46964.11</v>
          </cell>
          <cell r="D30">
            <v>0</v>
          </cell>
          <cell r="E30">
            <v>0</v>
          </cell>
          <cell r="G30" t="str">
            <v>2441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 t="str">
            <v>2441</v>
          </cell>
          <cell r="N30">
            <v>101.87750000000051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2451</v>
          </cell>
          <cell r="B31">
            <v>0</v>
          </cell>
          <cell r="C31">
            <v>35800</v>
          </cell>
          <cell r="D31">
            <v>0</v>
          </cell>
          <cell r="E31">
            <v>0</v>
          </cell>
          <cell r="G31" t="str">
            <v>2451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 t="str">
            <v>2451</v>
          </cell>
          <cell r="N31">
            <v>200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2461</v>
          </cell>
          <cell r="B32">
            <v>60000</v>
          </cell>
          <cell r="C32">
            <v>456600</v>
          </cell>
          <cell r="D32">
            <v>0</v>
          </cell>
          <cell r="E32">
            <v>0</v>
          </cell>
          <cell r="G32" t="str">
            <v>2461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 t="str">
            <v>2461</v>
          </cell>
          <cell r="N32">
            <v>900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2471</v>
          </cell>
          <cell r="B33">
            <v>0</v>
          </cell>
          <cell r="C33">
            <v>180925</v>
          </cell>
          <cell r="D33">
            <v>0</v>
          </cell>
          <cell r="E33">
            <v>0</v>
          </cell>
          <cell r="G33" t="str">
            <v>2471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 t="str">
            <v>2471</v>
          </cell>
          <cell r="N33">
            <v>1325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2481</v>
          </cell>
          <cell r="B34">
            <v>0</v>
          </cell>
          <cell r="C34">
            <v>294751.57</v>
          </cell>
          <cell r="D34">
            <v>0</v>
          </cell>
          <cell r="E34">
            <v>0</v>
          </cell>
          <cell r="G34" t="str">
            <v>2481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 t="str">
            <v>2481</v>
          </cell>
          <cell r="N34">
            <v>34701.567500000005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2491</v>
          </cell>
          <cell r="B35">
            <v>20000</v>
          </cell>
          <cell r="C35">
            <v>271262.5</v>
          </cell>
          <cell r="D35">
            <v>4000</v>
          </cell>
          <cell r="E35">
            <v>0</v>
          </cell>
          <cell r="G35" t="str">
            <v>2491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 t="str">
            <v>2491</v>
          </cell>
          <cell r="N35">
            <v>22862.5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2511</v>
          </cell>
          <cell r="B36">
            <v>0</v>
          </cell>
          <cell r="C36">
            <v>126075</v>
          </cell>
          <cell r="D36">
            <v>0</v>
          </cell>
          <cell r="E36">
            <v>0</v>
          </cell>
          <cell r="G36" t="str">
            <v>2511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 t="str">
            <v>2511</v>
          </cell>
          <cell r="N36">
            <v>27675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2521</v>
          </cell>
          <cell r="B37">
            <v>0</v>
          </cell>
          <cell r="C37">
            <v>335075</v>
          </cell>
          <cell r="D37">
            <v>3000</v>
          </cell>
          <cell r="E37">
            <v>0</v>
          </cell>
          <cell r="G37" t="str">
            <v>2521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 t="str">
            <v>2521</v>
          </cell>
          <cell r="N37">
            <v>2675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2531</v>
          </cell>
          <cell r="B38">
            <v>7000</v>
          </cell>
          <cell r="C38">
            <v>99862.5</v>
          </cell>
          <cell r="D38">
            <v>0</v>
          </cell>
          <cell r="E38">
            <v>0</v>
          </cell>
          <cell r="G38" t="str">
            <v>2531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 t="str">
            <v>2531</v>
          </cell>
          <cell r="N38">
            <v>5262.5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2541</v>
          </cell>
          <cell r="B39">
            <v>4999.1899999999996</v>
          </cell>
          <cell r="C39">
            <v>32674.98</v>
          </cell>
          <cell r="D39">
            <v>0</v>
          </cell>
          <cell r="E39">
            <v>0</v>
          </cell>
          <cell r="G39" t="str">
            <v>2541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 t="str">
            <v>2541</v>
          </cell>
          <cell r="N39">
            <v>1074.8175000000001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2551</v>
          </cell>
          <cell r="B40">
            <v>0</v>
          </cell>
          <cell r="C40">
            <v>129150</v>
          </cell>
          <cell r="D40">
            <v>0</v>
          </cell>
          <cell r="E40">
            <v>0</v>
          </cell>
          <cell r="G40" t="str">
            <v>2551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 t="str">
            <v>2551</v>
          </cell>
          <cell r="N40">
            <v>28350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2561</v>
          </cell>
          <cell r="B41">
            <v>0</v>
          </cell>
          <cell r="C41">
            <v>40272.5</v>
          </cell>
          <cell r="D41">
            <v>1400</v>
          </cell>
          <cell r="E41">
            <v>0</v>
          </cell>
          <cell r="G41" t="str">
            <v>2561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 t="str">
            <v>2561</v>
          </cell>
          <cell r="N41">
            <v>6952.5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2591</v>
          </cell>
          <cell r="B42">
            <v>0</v>
          </cell>
          <cell r="C42">
            <v>16400</v>
          </cell>
          <cell r="D42">
            <v>0</v>
          </cell>
          <cell r="E42">
            <v>0</v>
          </cell>
          <cell r="G42" t="str">
            <v>2591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 t="str">
            <v>2591</v>
          </cell>
          <cell r="N42">
            <v>1600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2611</v>
          </cell>
          <cell r="B43">
            <v>285000</v>
          </cell>
          <cell r="C43">
            <v>1588912.5</v>
          </cell>
          <cell r="D43">
            <v>15000</v>
          </cell>
          <cell r="E43">
            <v>0</v>
          </cell>
          <cell r="G43" t="str">
            <v>2611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 t="str">
            <v>2611</v>
          </cell>
          <cell r="N43">
            <v>142650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2612</v>
          </cell>
          <cell r="B44">
            <v>435000</v>
          </cell>
          <cell r="C44">
            <v>1577416.75</v>
          </cell>
          <cell r="D44">
            <v>15000</v>
          </cell>
          <cell r="E44">
            <v>15000</v>
          </cell>
          <cell r="G44" t="str">
            <v>2612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 t="str">
            <v>2612</v>
          </cell>
          <cell r="N44">
            <v>98833.25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2614</v>
          </cell>
          <cell r="B45">
            <v>0</v>
          </cell>
          <cell r="C45">
            <v>13837.5</v>
          </cell>
          <cell r="D45">
            <v>0</v>
          </cell>
          <cell r="E45">
            <v>0</v>
          </cell>
          <cell r="G45" t="str">
            <v>2614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2614</v>
          </cell>
          <cell r="N45">
            <v>537.5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2711</v>
          </cell>
          <cell r="B46">
            <v>0</v>
          </cell>
          <cell r="C46">
            <v>2246125</v>
          </cell>
          <cell r="D46">
            <v>0</v>
          </cell>
          <cell r="E46">
            <v>0</v>
          </cell>
          <cell r="G46" t="str">
            <v>2711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 t="str">
            <v>2711</v>
          </cell>
          <cell r="N46">
            <v>125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2721</v>
          </cell>
          <cell r="B47">
            <v>0</v>
          </cell>
          <cell r="C47">
            <v>99250</v>
          </cell>
          <cell r="D47">
            <v>0</v>
          </cell>
          <cell r="E47">
            <v>15000</v>
          </cell>
          <cell r="G47" t="str">
            <v>2721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 t="str">
            <v>2721</v>
          </cell>
          <cell r="N47">
            <v>20250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2731</v>
          </cell>
          <cell r="B48">
            <v>8000</v>
          </cell>
          <cell r="C48">
            <v>251025</v>
          </cell>
          <cell r="D48">
            <v>0</v>
          </cell>
          <cell r="E48">
            <v>0</v>
          </cell>
          <cell r="G48" t="str">
            <v>2731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 t="str">
            <v>2731</v>
          </cell>
          <cell r="N48">
            <v>350000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2741</v>
          </cell>
          <cell r="B49">
            <v>0</v>
          </cell>
          <cell r="C49">
            <v>10455</v>
          </cell>
          <cell r="D49">
            <v>0</v>
          </cell>
          <cell r="E49">
            <v>0</v>
          </cell>
          <cell r="G49" t="str">
            <v>2741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 t="str">
            <v>2741</v>
          </cell>
          <cell r="N49">
            <v>2295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2911</v>
          </cell>
          <cell r="B50">
            <v>15000</v>
          </cell>
          <cell r="C50">
            <v>300900</v>
          </cell>
          <cell r="D50">
            <v>25000</v>
          </cell>
          <cell r="E50">
            <v>0</v>
          </cell>
          <cell r="G50" t="str">
            <v>2911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 t="str">
            <v>2911</v>
          </cell>
          <cell r="N50">
            <v>32850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2921</v>
          </cell>
          <cell r="B51">
            <v>0</v>
          </cell>
          <cell r="C51">
            <v>105137.5</v>
          </cell>
          <cell r="D51">
            <v>0</v>
          </cell>
          <cell r="E51">
            <v>0</v>
          </cell>
          <cell r="G51" t="str">
            <v>2921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 t="str">
            <v>2921</v>
          </cell>
          <cell r="N51">
            <v>5000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2931</v>
          </cell>
          <cell r="B52">
            <v>0</v>
          </cell>
          <cell r="C52">
            <v>35575</v>
          </cell>
          <cell r="D52">
            <v>0</v>
          </cell>
          <cell r="E52">
            <v>0</v>
          </cell>
          <cell r="G52" t="str">
            <v>2931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 t="str">
            <v>2931</v>
          </cell>
          <cell r="N52">
            <v>175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2941</v>
          </cell>
          <cell r="B53">
            <v>25000</v>
          </cell>
          <cell r="C53">
            <v>609750</v>
          </cell>
          <cell r="D53">
            <v>0</v>
          </cell>
          <cell r="E53">
            <v>20000</v>
          </cell>
          <cell r="G53" t="str">
            <v>2941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 t="str">
            <v>2941</v>
          </cell>
          <cell r="N53">
            <v>477750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2951</v>
          </cell>
          <cell r="B54">
            <v>0</v>
          </cell>
          <cell r="C54">
            <v>3075</v>
          </cell>
          <cell r="D54">
            <v>0</v>
          </cell>
          <cell r="E54">
            <v>0</v>
          </cell>
          <cell r="G54" t="str">
            <v>2951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 t="str">
            <v>2951</v>
          </cell>
          <cell r="N54">
            <v>675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2961</v>
          </cell>
          <cell r="B55">
            <v>130000</v>
          </cell>
          <cell r="C55">
            <v>216229.48</v>
          </cell>
          <cell r="D55">
            <v>70021.100000000006</v>
          </cell>
          <cell r="E55">
            <v>0</v>
          </cell>
          <cell r="G55" t="str">
            <v>2961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 t="str">
            <v>2961</v>
          </cell>
          <cell r="N55">
            <v>77381.057499999995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2971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G56" t="str">
            <v>2971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 t="str">
            <v>2971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2981</v>
          </cell>
          <cell r="B57">
            <v>0</v>
          </cell>
          <cell r="C57">
            <v>38700</v>
          </cell>
          <cell r="D57">
            <v>0</v>
          </cell>
          <cell r="E57">
            <v>0</v>
          </cell>
          <cell r="G57" t="str">
            <v>2981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 t="str">
            <v>2981</v>
          </cell>
          <cell r="N57">
            <v>6300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2991</v>
          </cell>
          <cell r="B58">
            <v>0</v>
          </cell>
          <cell r="C58">
            <v>62785.38</v>
          </cell>
          <cell r="D58">
            <v>0</v>
          </cell>
          <cell r="E58">
            <v>0</v>
          </cell>
          <cell r="G58" t="str">
            <v>2991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 t="str">
            <v>2991</v>
          </cell>
          <cell r="N58">
            <v>13464.619999999999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3000</v>
          </cell>
          <cell r="B59">
            <v>0</v>
          </cell>
          <cell r="C59">
            <v>0</v>
          </cell>
          <cell r="D59">
            <v>131350</v>
          </cell>
          <cell r="E59">
            <v>466849.32</v>
          </cell>
          <cell r="G59" t="str">
            <v>3000</v>
          </cell>
          <cell r="H59">
            <v>390200</v>
          </cell>
          <cell r="I59">
            <v>29572685.16</v>
          </cell>
          <cell r="J59">
            <v>44000</v>
          </cell>
          <cell r="K59">
            <v>947398.84</v>
          </cell>
          <cell r="M59" t="str">
            <v>3000</v>
          </cell>
          <cell r="N59">
            <v>18916451.282499999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3111</v>
          </cell>
          <cell r="B60">
            <v>0</v>
          </cell>
          <cell r="C60">
            <v>2051652.84</v>
          </cell>
          <cell r="D60">
            <v>0</v>
          </cell>
          <cell r="E60">
            <v>0</v>
          </cell>
          <cell r="G60" t="str">
            <v>3111</v>
          </cell>
          <cell r="H60">
            <v>386000</v>
          </cell>
          <cell r="I60">
            <v>7132809.8099999996</v>
          </cell>
          <cell r="J60">
            <v>0</v>
          </cell>
          <cell r="K60">
            <v>0</v>
          </cell>
          <cell r="M60" t="str">
            <v>3111</v>
          </cell>
          <cell r="N60">
            <v>54259.587499999907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3121</v>
          </cell>
          <cell r="B61">
            <v>0</v>
          </cell>
          <cell r="C61">
            <v>83000</v>
          </cell>
          <cell r="D61">
            <v>0</v>
          </cell>
          <cell r="E61">
            <v>4000</v>
          </cell>
          <cell r="G61" t="str">
            <v>3121</v>
          </cell>
          <cell r="H61">
            <v>0</v>
          </cell>
          <cell r="I61">
            <v>37000</v>
          </cell>
          <cell r="J61">
            <v>0</v>
          </cell>
          <cell r="K61">
            <v>0</v>
          </cell>
          <cell r="M61" t="str">
            <v>3121</v>
          </cell>
          <cell r="N61">
            <v>23500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3131</v>
          </cell>
          <cell r="B62">
            <v>0</v>
          </cell>
          <cell r="C62">
            <v>240000</v>
          </cell>
          <cell r="D62">
            <v>0</v>
          </cell>
          <cell r="E62">
            <v>0</v>
          </cell>
          <cell r="G62" t="str">
            <v>3131</v>
          </cell>
          <cell r="H62">
            <v>4200</v>
          </cell>
          <cell r="I62">
            <v>112000</v>
          </cell>
          <cell r="J62">
            <v>0</v>
          </cell>
          <cell r="K62">
            <v>0</v>
          </cell>
          <cell r="M62" t="str">
            <v>3131</v>
          </cell>
          <cell r="N62">
            <v>86050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3141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 t="str">
            <v>3141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 t="str">
            <v>3141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3171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 t="str">
            <v>3171</v>
          </cell>
          <cell r="H64">
            <v>0</v>
          </cell>
          <cell r="I64">
            <v>7951400</v>
          </cell>
          <cell r="J64">
            <v>0</v>
          </cell>
          <cell r="K64">
            <v>500000</v>
          </cell>
          <cell r="M64" t="str">
            <v>3171</v>
          </cell>
          <cell r="N64">
            <v>7850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3181</v>
          </cell>
          <cell r="B65">
            <v>0</v>
          </cell>
          <cell r="C65">
            <v>6500</v>
          </cell>
          <cell r="D65">
            <v>0</v>
          </cell>
          <cell r="E65">
            <v>0</v>
          </cell>
          <cell r="G65" t="str">
            <v>3181</v>
          </cell>
          <cell r="H65">
            <v>0</v>
          </cell>
          <cell r="I65">
            <v>25000</v>
          </cell>
          <cell r="J65">
            <v>0</v>
          </cell>
          <cell r="K65">
            <v>0</v>
          </cell>
          <cell r="M65" t="str">
            <v>3181</v>
          </cell>
          <cell r="N65">
            <v>13625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3182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 t="str">
            <v>3182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 t="str">
            <v>3182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3211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 t="str">
            <v>3211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 t="str">
            <v>3211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3221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 t="str">
            <v>3221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 t="str">
            <v>3221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3232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 t="str">
            <v>3232</v>
          </cell>
          <cell r="H69">
            <v>0</v>
          </cell>
          <cell r="I69">
            <v>2240000</v>
          </cell>
          <cell r="J69">
            <v>0</v>
          </cell>
          <cell r="K69">
            <v>250000</v>
          </cell>
          <cell r="M69" t="str">
            <v>3232</v>
          </cell>
          <cell r="N69">
            <v>197500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3251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 t="str">
            <v>3251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 t="str">
            <v>3251</v>
          </cell>
          <cell r="N70">
            <v>500000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3252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 t="str">
            <v>3252</v>
          </cell>
          <cell r="H71">
            <v>0</v>
          </cell>
          <cell r="I71">
            <v>70000</v>
          </cell>
          <cell r="J71">
            <v>0</v>
          </cell>
          <cell r="K71">
            <v>0</v>
          </cell>
          <cell r="M71" t="str">
            <v>3252</v>
          </cell>
          <cell r="N71">
            <v>17500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3261</v>
          </cell>
          <cell r="B72">
            <v>0</v>
          </cell>
          <cell r="C72">
            <v>0</v>
          </cell>
          <cell r="D72">
            <v>0</v>
          </cell>
          <cell r="E72">
            <v>10000</v>
          </cell>
          <cell r="G72" t="str">
            <v>3261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 t="str">
            <v>3261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3271</v>
          </cell>
          <cell r="B73">
            <v>0</v>
          </cell>
          <cell r="C73">
            <v>6000</v>
          </cell>
          <cell r="D73">
            <v>0</v>
          </cell>
          <cell r="E73">
            <v>0</v>
          </cell>
          <cell r="G73" t="str">
            <v>3271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M73" t="str">
            <v>3271</v>
          </cell>
          <cell r="N73">
            <v>11500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3291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 t="str">
            <v>3291</v>
          </cell>
          <cell r="H74">
            <v>0</v>
          </cell>
          <cell r="I74">
            <v>170000</v>
          </cell>
          <cell r="J74">
            <v>0</v>
          </cell>
          <cell r="K74">
            <v>0</v>
          </cell>
          <cell r="M74" t="str">
            <v>3291</v>
          </cell>
          <cell r="N74">
            <v>462500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3311</v>
          </cell>
          <cell r="B75">
            <v>0</v>
          </cell>
          <cell r="C75">
            <v>776000</v>
          </cell>
          <cell r="D75">
            <v>0</v>
          </cell>
          <cell r="E75">
            <v>0</v>
          </cell>
          <cell r="G75" t="str">
            <v>3311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 t="str">
            <v>3311</v>
          </cell>
          <cell r="N75">
            <v>1474000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3321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 t="str">
            <v>3321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 t="str">
            <v>3321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3331</v>
          </cell>
          <cell r="B77">
            <v>20000</v>
          </cell>
          <cell r="C77">
            <v>5000</v>
          </cell>
          <cell r="D77">
            <v>0</v>
          </cell>
          <cell r="E77">
            <v>50000</v>
          </cell>
          <cell r="G77" t="str">
            <v>3331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 t="str">
            <v>3331</v>
          </cell>
          <cell r="N77">
            <v>8018750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3342</v>
          </cell>
          <cell r="B78">
            <v>0</v>
          </cell>
          <cell r="C78">
            <v>40000</v>
          </cell>
          <cell r="D78">
            <v>0</v>
          </cell>
          <cell r="E78">
            <v>0</v>
          </cell>
          <cell r="G78" t="str">
            <v>3342</v>
          </cell>
          <cell r="H78">
            <v>0</v>
          </cell>
          <cell r="I78">
            <v>470000</v>
          </cell>
          <cell r="J78">
            <v>0</v>
          </cell>
          <cell r="K78">
            <v>50000</v>
          </cell>
          <cell r="M78" t="str">
            <v>3342</v>
          </cell>
          <cell r="N78">
            <v>676250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3351</v>
          </cell>
          <cell r="B79">
            <v>0</v>
          </cell>
          <cell r="C79">
            <v>4000</v>
          </cell>
          <cell r="D79">
            <v>0</v>
          </cell>
          <cell r="E79">
            <v>0</v>
          </cell>
          <cell r="G79" t="str">
            <v>3351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 t="str">
            <v>3351</v>
          </cell>
          <cell r="N79">
            <v>1000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3361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 t="str">
            <v>3361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 t="str">
            <v>3361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3362</v>
          </cell>
          <cell r="B81">
            <v>82000</v>
          </cell>
          <cell r="C81">
            <v>1125875.1299999999</v>
          </cell>
          <cell r="D81">
            <v>0</v>
          </cell>
          <cell r="E81">
            <v>106849.32</v>
          </cell>
          <cell r="G81" t="str">
            <v>3362</v>
          </cell>
          <cell r="H81">
            <v>0</v>
          </cell>
          <cell r="I81">
            <v>50000</v>
          </cell>
          <cell r="J81">
            <v>0</v>
          </cell>
          <cell r="K81">
            <v>0</v>
          </cell>
          <cell r="M81" t="str">
            <v>3362</v>
          </cell>
          <cell r="N81">
            <v>153992.44500000001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3363</v>
          </cell>
          <cell r="B82">
            <v>0</v>
          </cell>
          <cell r="C82">
            <v>95000</v>
          </cell>
          <cell r="D82">
            <v>0</v>
          </cell>
          <cell r="E82">
            <v>0</v>
          </cell>
          <cell r="G82" t="str">
            <v>3363</v>
          </cell>
          <cell r="H82">
            <v>0</v>
          </cell>
          <cell r="I82">
            <v>12000</v>
          </cell>
          <cell r="J82">
            <v>0</v>
          </cell>
          <cell r="K82">
            <v>0</v>
          </cell>
          <cell r="M82" t="str">
            <v>3363</v>
          </cell>
          <cell r="N82">
            <v>726750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3365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 t="str">
            <v>3365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 t="str">
            <v>3365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3366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 t="str">
            <v>3366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M84" t="str">
            <v>3366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3381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 t="str">
            <v>3381</v>
          </cell>
          <cell r="H85">
            <v>0</v>
          </cell>
          <cell r="I85">
            <v>8490000</v>
          </cell>
          <cell r="J85">
            <v>0</v>
          </cell>
          <cell r="K85">
            <v>0</v>
          </cell>
          <cell r="M85" t="str">
            <v>3381</v>
          </cell>
          <cell r="N85">
            <v>500000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3391</v>
          </cell>
          <cell r="B86">
            <v>0</v>
          </cell>
          <cell r="C86">
            <v>0</v>
          </cell>
          <cell r="D86">
            <v>0</v>
          </cell>
          <cell r="E86">
            <v>16000</v>
          </cell>
          <cell r="G86" t="str">
            <v>3391</v>
          </cell>
          <cell r="H86">
            <v>0</v>
          </cell>
          <cell r="I86">
            <v>1500</v>
          </cell>
          <cell r="J86">
            <v>0</v>
          </cell>
          <cell r="K86">
            <v>0</v>
          </cell>
          <cell r="M86" t="str">
            <v>3391</v>
          </cell>
          <cell r="N86">
            <v>1004375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3411</v>
          </cell>
          <cell r="B87">
            <v>18000</v>
          </cell>
          <cell r="C87">
            <v>12000</v>
          </cell>
          <cell r="D87">
            <v>0</v>
          </cell>
          <cell r="E87">
            <v>0</v>
          </cell>
          <cell r="G87" t="str">
            <v>3411</v>
          </cell>
          <cell r="H87">
            <v>0</v>
          </cell>
          <cell r="I87">
            <v>115000</v>
          </cell>
          <cell r="J87">
            <v>0</v>
          </cell>
          <cell r="K87">
            <v>0</v>
          </cell>
          <cell r="M87" t="str">
            <v>3411</v>
          </cell>
          <cell r="N87">
            <v>716250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3451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 t="str">
            <v>3451</v>
          </cell>
          <cell r="H88">
            <v>0</v>
          </cell>
          <cell r="I88">
            <v>1552951.1899999997</v>
          </cell>
          <cell r="J88">
            <v>0</v>
          </cell>
          <cell r="K88">
            <v>147398.84</v>
          </cell>
          <cell r="M88" t="str">
            <v>3451</v>
          </cell>
          <cell r="N88">
            <v>50000.002499999944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3471</v>
          </cell>
          <cell r="B89">
            <v>0</v>
          </cell>
          <cell r="C89">
            <v>2000</v>
          </cell>
          <cell r="D89">
            <v>0</v>
          </cell>
          <cell r="E89">
            <v>0</v>
          </cell>
          <cell r="G89" t="str">
            <v>3471</v>
          </cell>
          <cell r="H89">
            <v>0</v>
          </cell>
          <cell r="I89">
            <v>27500</v>
          </cell>
          <cell r="J89">
            <v>0</v>
          </cell>
          <cell r="K89">
            <v>0</v>
          </cell>
          <cell r="M89" t="str">
            <v>3471</v>
          </cell>
          <cell r="N89">
            <v>8625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3491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 t="str">
            <v>3491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 t="str">
            <v>3491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3511</v>
          </cell>
          <cell r="B91">
            <v>0</v>
          </cell>
          <cell r="C91">
            <v>3225389.45</v>
          </cell>
          <cell r="D91">
            <v>0</v>
          </cell>
          <cell r="E91">
            <v>0</v>
          </cell>
          <cell r="G91" t="str">
            <v>3511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M91" t="str">
            <v>3511</v>
          </cell>
          <cell r="N91">
            <v>311000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3512</v>
          </cell>
          <cell r="B92">
            <v>0</v>
          </cell>
          <cell r="C92">
            <v>10501262.949999999</v>
          </cell>
          <cell r="D92">
            <v>20000</v>
          </cell>
          <cell r="E92">
            <v>0</v>
          </cell>
          <cell r="G92" t="str">
            <v>3512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 t="str">
            <v>3512</v>
          </cell>
          <cell r="N92">
            <v>382847.36249999999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3521</v>
          </cell>
          <cell r="B93">
            <v>0</v>
          </cell>
          <cell r="C93">
            <v>226250</v>
          </cell>
          <cell r="D93">
            <v>0</v>
          </cell>
          <cell r="E93">
            <v>50000</v>
          </cell>
          <cell r="G93" t="str">
            <v>3521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 t="str">
            <v>3521</v>
          </cell>
          <cell r="N93">
            <v>20250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3531</v>
          </cell>
          <cell r="B94">
            <v>0</v>
          </cell>
          <cell r="C94">
            <v>2722731.94</v>
          </cell>
          <cell r="D94">
            <v>0</v>
          </cell>
          <cell r="E94">
            <v>160000</v>
          </cell>
          <cell r="G94" t="str">
            <v>3531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 t="str">
            <v>3531</v>
          </cell>
          <cell r="N94">
            <v>1306699.5474999999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3541</v>
          </cell>
          <cell r="B95">
            <v>0</v>
          </cell>
          <cell r="C95">
            <v>900000</v>
          </cell>
          <cell r="D95">
            <v>0</v>
          </cell>
          <cell r="E95">
            <v>0</v>
          </cell>
          <cell r="G95" t="str">
            <v>3541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 t="str">
            <v>3541</v>
          </cell>
          <cell r="N95">
            <v>300000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3551</v>
          </cell>
          <cell r="B96">
            <v>80000</v>
          </cell>
          <cell r="C96">
            <v>1344744.1600000001</v>
          </cell>
          <cell r="D96">
            <v>80000</v>
          </cell>
          <cell r="E96">
            <v>0</v>
          </cell>
          <cell r="G96" t="str">
            <v>3551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 t="str">
            <v>3551</v>
          </cell>
          <cell r="N96">
            <v>1186.0400000000373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3571</v>
          </cell>
          <cell r="B97">
            <v>30000</v>
          </cell>
          <cell r="C97">
            <v>1151587.5</v>
          </cell>
          <cell r="D97">
            <v>31350</v>
          </cell>
          <cell r="E97">
            <v>0</v>
          </cell>
          <cell r="G97" t="str">
            <v>3571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 t="str">
            <v>3571</v>
          </cell>
          <cell r="N97">
            <v>116587.5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3572</v>
          </cell>
          <cell r="B98">
            <v>0</v>
          </cell>
          <cell r="C98">
            <v>58000</v>
          </cell>
          <cell r="D98">
            <v>0</v>
          </cell>
          <cell r="E98">
            <v>0</v>
          </cell>
          <cell r="G98" t="str">
            <v>3572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 t="str">
            <v>3572</v>
          </cell>
          <cell r="N98">
            <v>7000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3581</v>
          </cell>
          <cell r="B99">
            <v>10000</v>
          </cell>
          <cell r="C99">
            <v>151000</v>
          </cell>
          <cell r="D99">
            <v>0</v>
          </cell>
          <cell r="E99">
            <v>0</v>
          </cell>
          <cell r="G99" t="str">
            <v>3581</v>
          </cell>
          <cell r="H99">
            <v>0</v>
          </cell>
          <cell r="I99">
            <v>-30000</v>
          </cell>
          <cell r="J99">
            <v>30000</v>
          </cell>
          <cell r="K99">
            <v>0</v>
          </cell>
          <cell r="M99" t="str">
            <v>3581</v>
          </cell>
          <cell r="N99">
            <v>270250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3591</v>
          </cell>
          <cell r="B100">
            <v>10000</v>
          </cell>
          <cell r="C100">
            <v>139000</v>
          </cell>
          <cell r="D100">
            <v>0</v>
          </cell>
          <cell r="E100">
            <v>0</v>
          </cell>
          <cell r="G100" t="str">
            <v>3591</v>
          </cell>
          <cell r="H100">
            <v>0</v>
          </cell>
          <cell r="I100">
            <v>-14000</v>
          </cell>
          <cell r="J100">
            <v>14000</v>
          </cell>
          <cell r="K100">
            <v>0</v>
          </cell>
          <cell r="M100" t="str">
            <v>3591</v>
          </cell>
          <cell r="N100">
            <v>47375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3611</v>
          </cell>
          <cell r="B101">
            <v>0</v>
          </cell>
          <cell r="C101">
            <v>1000000</v>
          </cell>
          <cell r="D101">
            <v>0</v>
          </cell>
          <cell r="E101">
            <v>0</v>
          </cell>
          <cell r="G101" t="str">
            <v>3611</v>
          </cell>
          <cell r="H101">
            <v>0</v>
          </cell>
          <cell r="I101">
            <v>52000</v>
          </cell>
          <cell r="J101">
            <v>0</v>
          </cell>
          <cell r="K101">
            <v>0</v>
          </cell>
          <cell r="M101" t="str">
            <v>3611</v>
          </cell>
          <cell r="N101">
            <v>500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3621</v>
          </cell>
          <cell r="B102">
            <v>0</v>
          </cell>
          <cell r="C102">
            <v>518000</v>
          </cell>
          <cell r="D102">
            <v>0</v>
          </cell>
          <cell r="E102">
            <v>0</v>
          </cell>
          <cell r="G102" t="str">
            <v>3621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 t="str">
            <v>3621</v>
          </cell>
          <cell r="N102">
            <v>4500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3631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G103" t="str">
            <v>3631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 t="str">
            <v>3631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3641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G104" t="str">
            <v>3641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 t="str">
            <v>3641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3651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G105" t="str">
            <v>3651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 t="str">
            <v>3651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3661</v>
          </cell>
          <cell r="B106">
            <v>0</v>
          </cell>
          <cell r="C106">
            <v>1500</v>
          </cell>
          <cell r="D106">
            <v>0</v>
          </cell>
          <cell r="E106">
            <v>0</v>
          </cell>
          <cell r="G106" t="str">
            <v>3661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 t="str">
            <v>3661</v>
          </cell>
          <cell r="N106">
            <v>300375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3711</v>
          </cell>
          <cell r="B107">
            <v>22000</v>
          </cell>
          <cell r="C107">
            <v>120000</v>
          </cell>
          <cell r="D107">
            <v>0</v>
          </cell>
          <cell r="E107">
            <v>0</v>
          </cell>
          <cell r="G107" t="str">
            <v>3711</v>
          </cell>
          <cell r="H107">
            <v>0</v>
          </cell>
          <cell r="I107">
            <v>55000</v>
          </cell>
          <cell r="J107">
            <v>0</v>
          </cell>
          <cell r="K107">
            <v>0</v>
          </cell>
          <cell r="M107" t="str">
            <v>3711</v>
          </cell>
          <cell r="N107">
            <v>44250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3712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G108" t="str">
            <v>3712</v>
          </cell>
          <cell r="H108">
            <v>0</v>
          </cell>
          <cell r="I108">
            <v>169480</v>
          </cell>
          <cell r="J108">
            <v>0</v>
          </cell>
          <cell r="K108">
            <v>0</v>
          </cell>
          <cell r="M108" t="str">
            <v>3712</v>
          </cell>
          <cell r="N108">
            <v>80000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3721</v>
          </cell>
          <cell r="B109">
            <v>25000</v>
          </cell>
          <cell r="C109">
            <v>324000</v>
          </cell>
          <cell r="D109">
            <v>0</v>
          </cell>
          <cell r="E109">
            <v>0</v>
          </cell>
          <cell r="G109" t="str">
            <v>3721</v>
          </cell>
          <cell r="H109">
            <v>0</v>
          </cell>
          <cell r="I109">
            <v>370000</v>
          </cell>
          <cell r="J109">
            <v>0</v>
          </cell>
          <cell r="K109">
            <v>0</v>
          </cell>
          <cell r="M109" t="str">
            <v>3721</v>
          </cell>
          <cell r="N109">
            <v>106000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3722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G110" t="str">
            <v>3722</v>
          </cell>
          <cell r="H110">
            <v>0</v>
          </cell>
          <cell r="I110">
            <v>30000</v>
          </cell>
          <cell r="J110">
            <v>0</v>
          </cell>
          <cell r="K110">
            <v>0</v>
          </cell>
          <cell r="M110" t="str">
            <v>3722</v>
          </cell>
          <cell r="N110">
            <v>5000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3751</v>
          </cell>
          <cell r="B111">
            <v>200000</v>
          </cell>
          <cell r="C111">
            <v>5213206.71</v>
          </cell>
          <cell r="D111">
            <v>0</v>
          </cell>
          <cell r="E111">
            <v>0</v>
          </cell>
          <cell r="G111" t="str">
            <v>3751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 t="str">
            <v>3751</v>
          </cell>
          <cell r="N111">
            <v>307642.75750000007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3761</v>
          </cell>
          <cell r="B112">
            <v>0</v>
          </cell>
          <cell r="C112">
            <v>200000</v>
          </cell>
          <cell r="D112">
            <v>0</v>
          </cell>
          <cell r="E112">
            <v>0</v>
          </cell>
          <cell r="G112" t="str">
            <v>3761</v>
          </cell>
          <cell r="H112">
            <v>0</v>
          </cell>
          <cell r="I112">
            <v>180000</v>
          </cell>
          <cell r="J112">
            <v>0</v>
          </cell>
          <cell r="K112">
            <v>0</v>
          </cell>
          <cell r="M112" t="str">
            <v>3761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3791</v>
          </cell>
          <cell r="B113">
            <v>0</v>
          </cell>
          <cell r="C113">
            <v>12800</v>
          </cell>
          <cell r="D113">
            <v>0</v>
          </cell>
          <cell r="E113">
            <v>0</v>
          </cell>
          <cell r="G113" t="str">
            <v>3791</v>
          </cell>
          <cell r="H113">
            <v>0</v>
          </cell>
          <cell r="I113">
            <v>54800</v>
          </cell>
          <cell r="J113">
            <v>0</v>
          </cell>
          <cell r="K113">
            <v>0</v>
          </cell>
          <cell r="M113" t="str">
            <v>3791</v>
          </cell>
          <cell r="N113">
            <v>36900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3811</v>
          </cell>
          <cell r="B114">
            <v>0</v>
          </cell>
          <cell r="C114">
            <v>60000</v>
          </cell>
          <cell r="D114">
            <v>0</v>
          </cell>
          <cell r="E114">
            <v>0</v>
          </cell>
          <cell r="G114" t="str">
            <v>3811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 t="str">
            <v>3811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3821</v>
          </cell>
          <cell r="B115">
            <v>0</v>
          </cell>
          <cell r="C115">
            <v>945000</v>
          </cell>
          <cell r="D115">
            <v>0</v>
          </cell>
          <cell r="E115">
            <v>25000</v>
          </cell>
          <cell r="G115" t="str">
            <v>3821</v>
          </cell>
          <cell r="H115">
            <v>0</v>
          </cell>
          <cell r="I115">
            <v>31500</v>
          </cell>
          <cell r="J115">
            <v>0</v>
          </cell>
          <cell r="K115">
            <v>0</v>
          </cell>
          <cell r="M115" t="str">
            <v>3821</v>
          </cell>
          <cell r="N115">
            <v>20375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3822</v>
          </cell>
          <cell r="B116">
            <v>50000</v>
          </cell>
          <cell r="C116">
            <v>208000</v>
          </cell>
          <cell r="D116">
            <v>0</v>
          </cell>
          <cell r="E116">
            <v>45000</v>
          </cell>
          <cell r="G116" t="str">
            <v>3822</v>
          </cell>
          <cell r="H116">
            <v>0</v>
          </cell>
          <cell r="I116">
            <v>95000</v>
          </cell>
          <cell r="J116">
            <v>0</v>
          </cell>
          <cell r="K116">
            <v>0</v>
          </cell>
          <cell r="M116" t="str">
            <v>3822</v>
          </cell>
          <cell r="N116">
            <v>249500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3831</v>
          </cell>
          <cell r="B117">
            <v>0</v>
          </cell>
          <cell r="C117">
            <v>1172000</v>
          </cell>
          <cell r="D117">
            <v>0</v>
          </cell>
          <cell r="E117">
            <v>0</v>
          </cell>
          <cell r="G117" t="str">
            <v>3831</v>
          </cell>
          <cell r="H117">
            <v>0</v>
          </cell>
          <cell r="I117">
            <v>2000</v>
          </cell>
          <cell r="J117">
            <v>0</v>
          </cell>
          <cell r="K117">
            <v>0</v>
          </cell>
          <cell r="M117" t="str">
            <v>3831</v>
          </cell>
          <cell r="N117">
            <v>256000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3921</v>
          </cell>
          <cell r="B118">
            <v>0</v>
          </cell>
          <cell r="C118">
            <v>47000</v>
          </cell>
          <cell r="D118">
            <v>0</v>
          </cell>
          <cell r="E118">
            <v>0</v>
          </cell>
          <cell r="G118" t="str">
            <v>3921</v>
          </cell>
          <cell r="H118">
            <v>0</v>
          </cell>
          <cell r="I118">
            <v>119744.16</v>
          </cell>
          <cell r="J118">
            <v>0</v>
          </cell>
          <cell r="K118">
            <v>0</v>
          </cell>
          <cell r="M118" t="str">
            <v>3921</v>
          </cell>
          <cell r="N118">
            <v>37936.04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3941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G119" t="str">
            <v>3941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 t="str">
            <v>3941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3951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G120" t="str">
            <v>3951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 t="str">
            <v>3951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3981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G121" t="str">
            <v>3981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 t="str">
            <v>3981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4000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G122" t="str">
            <v>4000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 t="str">
            <v>4000</v>
          </cell>
          <cell r="N122">
            <v>13201061.824999999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4412</v>
          </cell>
          <cell r="B123">
            <v>0</v>
          </cell>
          <cell r="C123">
            <v>2748188.17</v>
          </cell>
          <cell r="D123">
            <v>0</v>
          </cell>
          <cell r="E123">
            <v>0</v>
          </cell>
          <cell r="G123" t="str">
            <v>4412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 t="str">
            <v>4412</v>
          </cell>
          <cell r="N123">
            <v>6948750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4414</v>
          </cell>
          <cell r="B124">
            <v>0</v>
          </cell>
          <cell r="C124">
            <v>1433836.83</v>
          </cell>
          <cell r="D124">
            <v>0</v>
          </cell>
          <cell r="E124">
            <v>0</v>
          </cell>
          <cell r="G124" t="str">
            <v>4414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 t="str">
            <v>4414</v>
          </cell>
          <cell r="N124">
            <v>1433836.825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4418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G125" t="str">
            <v>4418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 t="str">
            <v>4418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4419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G126" t="str">
            <v>4419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 t="str">
            <v>4419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4421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 t="str">
            <v>4421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 t="str">
            <v>4421</v>
          </cell>
          <cell r="N127">
            <v>2400000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4422</v>
          </cell>
          <cell r="B128">
            <v>0</v>
          </cell>
          <cell r="C128">
            <v>434375</v>
          </cell>
          <cell r="D128">
            <v>0</v>
          </cell>
          <cell r="E128">
            <v>0</v>
          </cell>
          <cell r="G128" t="str">
            <v>4422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 t="str">
            <v>4422</v>
          </cell>
          <cell r="N128">
            <v>434375</v>
          </cell>
          <cell r="O128">
            <v>0</v>
          </cell>
          <cell r="P128">
            <v>0</v>
          </cell>
          <cell r="Q128">
            <v>0</v>
          </cell>
        </row>
        <row r="129">
          <cell r="A129">
            <v>4424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G129" t="str">
            <v>4424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 t="str">
            <v>4424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4431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 t="str">
            <v>4431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 t="str">
            <v>4431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4441</v>
          </cell>
          <cell r="B131">
            <v>0</v>
          </cell>
          <cell r="C131">
            <v>2350000</v>
          </cell>
          <cell r="D131">
            <v>0</v>
          </cell>
          <cell r="E131">
            <v>0</v>
          </cell>
          <cell r="G131" t="str">
            <v>4441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 t="str">
            <v>4441</v>
          </cell>
          <cell r="N131">
            <v>1584100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4451</v>
          </cell>
          <cell r="B132">
            <v>0</v>
          </cell>
          <cell r="C132">
            <v>390000</v>
          </cell>
          <cell r="D132">
            <v>0</v>
          </cell>
          <cell r="E132">
            <v>0</v>
          </cell>
          <cell r="G132" t="str">
            <v>4451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 t="str">
            <v>4451</v>
          </cell>
          <cell r="N132">
            <v>390000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4811</v>
          </cell>
          <cell r="B133">
            <v>0</v>
          </cell>
          <cell r="C133">
            <v>10000</v>
          </cell>
          <cell r="D133">
            <v>0</v>
          </cell>
          <cell r="E133">
            <v>0</v>
          </cell>
          <cell r="G133" t="str">
            <v>4811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 t="str">
            <v>4811</v>
          </cell>
          <cell r="N133">
            <v>10000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5000</v>
          </cell>
          <cell r="B134">
            <v>0</v>
          </cell>
          <cell r="C134">
            <v>0</v>
          </cell>
          <cell r="D134">
            <v>0</v>
          </cell>
          <cell r="G134" t="str">
            <v>5000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 t="str">
            <v>5000</v>
          </cell>
          <cell r="N134">
            <v>15060738.609999999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5111</v>
          </cell>
          <cell r="B135">
            <v>0</v>
          </cell>
          <cell r="C135">
            <v>227698.96000000002</v>
          </cell>
          <cell r="D135">
            <v>0</v>
          </cell>
          <cell r="E135">
            <v>0</v>
          </cell>
          <cell r="G135" t="str">
            <v>5111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M135" t="str">
            <v>5111</v>
          </cell>
          <cell r="N135">
            <v>692651.24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5121</v>
          </cell>
          <cell r="B136">
            <v>0</v>
          </cell>
          <cell r="C136">
            <v>331838.84000000003</v>
          </cell>
          <cell r="D136">
            <v>0</v>
          </cell>
          <cell r="E136">
            <v>0</v>
          </cell>
          <cell r="G136" t="str">
            <v>5121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 t="str">
            <v>5121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5131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G137" t="str">
            <v>5131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 t="str">
            <v>5131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5151</v>
          </cell>
          <cell r="B138">
            <v>0</v>
          </cell>
          <cell r="C138">
            <v>488000</v>
          </cell>
          <cell r="D138">
            <v>0</v>
          </cell>
          <cell r="E138">
            <v>0</v>
          </cell>
          <cell r="G138" t="str">
            <v>5151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 t="str">
            <v>5151</v>
          </cell>
          <cell r="N138">
            <v>422462.37000000005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5191</v>
          </cell>
          <cell r="B139">
            <v>0</v>
          </cell>
          <cell r="C139">
            <v>250000</v>
          </cell>
          <cell r="D139">
            <v>0</v>
          </cell>
          <cell r="E139">
            <v>0</v>
          </cell>
          <cell r="G139" t="str">
            <v>5191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 t="str">
            <v>5191</v>
          </cell>
          <cell r="N139">
            <v>30000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5211</v>
          </cell>
          <cell r="B140">
            <v>0</v>
          </cell>
          <cell r="C140">
            <v>449500</v>
          </cell>
          <cell r="D140">
            <v>0</v>
          </cell>
          <cell r="E140">
            <v>0</v>
          </cell>
          <cell r="G140" t="str">
            <v>5211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 t="str">
            <v>5211</v>
          </cell>
          <cell r="N140">
            <v>33125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5221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G141" t="str">
            <v>5221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 t="str">
            <v>5221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5231</v>
          </cell>
          <cell r="B142">
            <v>0</v>
          </cell>
          <cell r="C142">
            <v>192000</v>
          </cell>
          <cell r="D142">
            <v>0</v>
          </cell>
          <cell r="E142">
            <v>8000</v>
          </cell>
          <cell r="G142" t="str">
            <v>5231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 t="str">
            <v>5231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5291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G143" t="str">
            <v>5291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 t="str">
            <v>5291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5311</v>
          </cell>
          <cell r="B144">
            <v>0</v>
          </cell>
          <cell r="C144">
            <v>682962.2</v>
          </cell>
          <cell r="D144">
            <v>0</v>
          </cell>
          <cell r="E144">
            <v>0</v>
          </cell>
          <cell r="G144" t="str">
            <v>5311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 t="str">
            <v>5311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5321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G145" t="str">
            <v>5321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 t="str">
            <v>5321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5411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G146" t="str">
            <v>5411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 t="str">
            <v>5411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5412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G147" t="str">
            <v>5412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 t="str">
            <v>5412</v>
          </cell>
          <cell r="N147">
            <v>500000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>
            <v>5611</v>
          </cell>
          <cell r="B148">
            <v>0</v>
          </cell>
          <cell r="C148">
            <v>750000</v>
          </cell>
          <cell r="D148">
            <v>0</v>
          </cell>
          <cell r="E148">
            <v>0</v>
          </cell>
          <cell r="G148" t="str">
            <v>5611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 t="str">
            <v>5611</v>
          </cell>
          <cell r="N148">
            <v>22500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5621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G149" t="str">
            <v>5621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 t="str">
            <v>5621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5631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G150" t="str">
            <v>5631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 t="str">
            <v>5631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5641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G151" t="str">
            <v>5641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M151" t="str">
            <v>5641</v>
          </cell>
          <cell r="N151">
            <v>4180000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5651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G152" t="str">
            <v>5651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M152" t="str">
            <v>5651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A153">
            <v>5661</v>
          </cell>
          <cell r="B153">
            <v>0</v>
          </cell>
          <cell r="C153">
            <v>1000000</v>
          </cell>
          <cell r="D153">
            <v>0</v>
          </cell>
          <cell r="E153">
            <v>0</v>
          </cell>
          <cell r="G153" t="str">
            <v>5661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 t="str">
            <v>5661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>
            <v>5671</v>
          </cell>
          <cell r="B154">
            <v>0</v>
          </cell>
          <cell r="C154">
            <v>12000</v>
          </cell>
          <cell r="D154">
            <v>0</v>
          </cell>
          <cell r="E154">
            <v>0</v>
          </cell>
          <cell r="G154" t="str">
            <v>5671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 t="str">
            <v>5671</v>
          </cell>
          <cell r="N154">
            <v>45000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5672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G155" t="str">
            <v>5672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 t="str">
            <v>5672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5692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G156" t="str">
            <v>5692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 t="str">
            <v>5692</v>
          </cell>
          <cell r="N156">
            <v>8000000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5694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G157" t="str">
            <v>5694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 t="str">
            <v>5694</v>
          </cell>
          <cell r="N157">
            <v>135000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5911</v>
          </cell>
          <cell r="B158">
            <v>0</v>
          </cell>
          <cell r="C158">
            <v>2000000</v>
          </cell>
          <cell r="D158">
            <v>0</v>
          </cell>
          <cell r="E158">
            <v>0</v>
          </cell>
          <cell r="G158" t="str">
            <v>5911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 t="str">
            <v>5911</v>
          </cell>
          <cell r="N158">
            <v>1000000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5921</v>
          </cell>
          <cell r="B159">
            <v>40000</v>
          </cell>
          <cell r="C159">
            <v>0</v>
          </cell>
          <cell r="D159">
            <v>0</v>
          </cell>
          <cell r="E159">
            <v>0</v>
          </cell>
          <cell r="G159" t="str">
            <v>5921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 t="str">
            <v>5921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5931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G160" t="str">
            <v>5931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 t="str">
            <v>5931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5941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G161" t="str">
            <v>5941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 t="str">
            <v>5941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5971</v>
          </cell>
          <cell r="B162">
            <v>0</v>
          </cell>
          <cell r="C162">
            <v>300000</v>
          </cell>
          <cell r="D162">
            <v>0</v>
          </cell>
          <cell r="E162">
            <v>0</v>
          </cell>
          <cell r="G162" t="str">
            <v>5971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 t="str">
            <v>5971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5991</v>
          </cell>
          <cell r="B163">
            <v>0</v>
          </cell>
          <cell r="C163">
            <v>50000</v>
          </cell>
          <cell r="D163">
            <v>0</v>
          </cell>
          <cell r="E163">
            <v>0</v>
          </cell>
          <cell r="G163" t="str">
            <v>5991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 t="str">
            <v>5991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A Ppto Ingresos"/>
      <sheetName val="Anexo B Ppto Egresos"/>
      <sheetName val="Page1"/>
    </sheetNames>
    <sheetDataSet>
      <sheetData sheetId="0"/>
      <sheetData sheetId="1"/>
      <sheetData sheetId="2">
        <row r="1">
          <cell r="A1" t="str">
            <v>cog</v>
          </cell>
          <cell r="B1" t="str">
            <v>descripcion</v>
          </cell>
          <cell r="C1" t="str">
            <v>Devengado</v>
          </cell>
        </row>
        <row r="2">
          <cell r="A2">
            <v>1000</v>
          </cell>
          <cell r="B2" t="str">
            <v>SERVICIOS PERSONALES</v>
          </cell>
          <cell r="C2">
            <v>431628742.33999997</v>
          </cell>
        </row>
        <row r="3">
          <cell r="A3">
            <v>1100</v>
          </cell>
          <cell r="B3" t="str">
            <v>REMUNERACIONES AL PERSONAL DE CARÁCTER PERMANENTE</v>
          </cell>
          <cell r="C3">
            <v>231025642.78</v>
          </cell>
        </row>
        <row r="4">
          <cell r="A4">
            <v>1130</v>
          </cell>
          <cell r="B4" t="str">
            <v>Sueldos base al personal permanente</v>
          </cell>
          <cell r="C4">
            <v>231025642.78</v>
          </cell>
        </row>
        <row r="5">
          <cell r="A5">
            <v>1131</v>
          </cell>
          <cell r="B5" t="str">
            <v>Sueldos base</v>
          </cell>
          <cell r="C5">
            <v>231025642.78</v>
          </cell>
        </row>
        <row r="6">
          <cell r="A6">
            <v>1200</v>
          </cell>
          <cell r="B6" t="str">
            <v>REMUNERACIONES AL PERSONAL DE CARÁCTER TRANSITORIO</v>
          </cell>
          <cell r="C6">
            <v>3786183.54</v>
          </cell>
        </row>
        <row r="7">
          <cell r="A7">
            <v>1210</v>
          </cell>
          <cell r="B7" t="str">
            <v>Honorarios asimilables a salarios</v>
          </cell>
          <cell r="C7">
            <v>3786183.54</v>
          </cell>
        </row>
        <row r="8">
          <cell r="A8">
            <v>1211</v>
          </cell>
          <cell r="B8" t="str">
            <v>Honorarios asimilables a salarios</v>
          </cell>
          <cell r="C8">
            <v>3786183.54</v>
          </cell>
        </row>
        <row r="9">
          <cell r="A9">
            <v>1300</v>
          </cell>
          <cell r="B9" t="str">
            <v>REMUNERACIONES ADICIONALES Y ESPECIALES</v>
          </cell>
          <cell r="C9">
            <v>78437046.769999996</v>
          </cell>
        </row>
        <row r="10">
          <cell r="A10">
            <v>1310</v>
          </cell>
          <cell r="B10" t="str">
            <v>Primas por años de servicios efectivos prestados</v>
          </cell>
          <cell r="C10">
            <v>20320148.539999999</v>
          </cell>
        </row>
        <row r="11">
          <cell r="A11">
            <v>1311</v>
          </cell>
          <cell r="B11" t="str">
            <v>Prima quinquenal por años de servicios efectivos prestados</v>
          </cell>
          <cell r="C11">
            <v>20320148.539999999</v>
          </cell>
        </row>
        <row r="12">
          <cell r="A12">
            <v>1320</v>
          </cell>
          <cell r="B12" t="str">
            <v>Primas de vacaciones, dominical y gratificación de fin de año</v>
          </cell>
          <cell r="C12">
            <v>53055482.060000002</v>
          </cell>
        </row>
        <row r="13">
          <cell r="A13">
            <v>1321</v>
          </cell>
          <cell r="B13" t="str">
            <v>Prima vacacional y dominical</v>
          </cell>
          <cell r="C13">
            <v>17234038.850000001</v>
          </cell>
        </row>
        <row r="14">
          <cell r="A14">
            <v>1322</v>
          </cell>
          <cell r="B14" t="str">
            <v>Aguinaldo</v>
          </cell>
          <cell r="C14">
            <v>35821443.210000001</v>
          </cell>
        </row>
        <row r="15">
          <cell r="A15">
            <v>1340</v>
          </cell>
          <cell r="B15" t="str">
            <v>Compensaciones</v>
          </cell>
          <cell r="C15">
            <v>5061416.17</v>
          </cell>
        </row>
        <row r="16">
          <cell r="A16">
            <v>1343</v>
          </cell>
          <cell r="B16" t="str">
            <v>Compensaciones para material didáctico</v>
          </cell>
          <cell r="C16">
            <v>5061416.17</v>
          </cell>
        </row>
        <row r="17">
          <cell r="A17">
            <v>1400</v>
          </cell>
          <cell r="B17" t="str">
            <v>SEGURIDAD SOCIAL</v>
          </cell>
          <cell r="C17">
            <v>65934937.07</v>
          </cell>
        </row>
        <row r="18">
          <cell r="A18">
            <v>1410</v>
          </cell>
          <cell r="B18" t="str">
            <v>Aportaciones de seguridad social</v>
          </cell>
          <cell r="C18">
            <v>15812810.1</v>
          </cell>
        </row>
        <row r="19">
          <cell r="A19">
            <v>1411</v>
          </cell>
          <cell r="B19" t="str">
            <v>Cuotas al IMSS por enfermedades y maternidad</v>
          </cell>
          <cell r="C19">
            <v>15285995.119999999</v>
          </cell>
        </row>
        <row r="20">
          <cell r="A20">
            <v>1412</v>
          </cell>
          <cell r="B20" t="str">
            <v>Cuotas al IMSS</v>
          </cell>
          <cell r="C20">
            <v>526814.98</v>
          </cell>
        </row>
        <row r="21">
          <cell r="A21">
            <v>1420</v>
          </cell>
          <cell r="B21" t="str">
            <v>Aportaciones a fondos de vivienda</v>
          </cell>
          <cell r="C21">
            <v>5612232.96</v>
          </cell>
        </row>
        <row r="22">
          <cell r="A22">
            <v>1421</v>
          </cell>
          <cell r="B22" t="str">
            <v>Cuotas para la vivienda</v>
          </cell>
          <cell r="C22">
            <v>5612232.96</v>
          </cell>
        </row>
        <row r="23">
          <cell r="A23">
            <v>1430</v>
          </cell>
          <cell r="B23" t="str">
            <v>Aportaciones al sistema para el retiro</v>
          </cell>
          <cell r="C23">
            <v>44509894.009999998</v>
          </cell>
        </row>
        <row r="24">
          <cell r="A24">
            <v>1431</v>
          </cell>
          <cell r="B24" t="str">
            <v>Cuotas a pensiones</v>
          </cell>
          <cell r="C24">
            <v>40055151.229999997</v>
          </cell>
        </row>
        <row r="25">
          <cell r="A25">
            <v>1432</v>
          </cell>
          <cell r="B25" t="str">
            <v>Cuotas para el sistema de ahorro para el retiro</v>
          </cell>
          <cell r="C25">
            <v>4454742.78</v>
          </cell>
        </row>
        <row r="26">
          <cell r="A26">
            <v>1500</v>
          </cell>
          <cell r="B26" t="str">
            <v>OTRAS PRESTACIONES SOCIALES Y ECONÓMICAS</v>
          </cell>
          <cell r="C26">
            <v>23450065.350000001</v>
          </cell>
        </row>
        <row r="27">
          <cell r="A27">
            <v>1520</v>
          </cell>
          <cell r="B27" t="str">
            <v>Indemnizaciones</v>
          </cell>
          <cell r="C27">
            <v>953293.05</v>
          </cell>
        </row>
        <row r="28">
          <cell r="A28">
            <v>1521</v>
          </cell>
          <cell r="B28" t="str">
            <v>Indemnizaciones por separación</v>
          </cell>
          <cell r="C28">
            <v>953293.05</v>
          </cell>
        </row>
        <row r="29">
          <cell r="A29">
            <v>1540</v>
          </cell>
          <cell r="B29" t="str">
            <v>Prestaciones contractuales</v>
          </cell>
          <cell r="C29">
            <v>22496772.300000001</v>
          </cell>
        </row>
        <row r="30">
          <cell r="A30">
            <v>1542</v>
          </cell>
          <cell r="B30" t="str">
            <v>Gratificaciones genéricas</v>
          </cell>
          <cell r="C30">
            <v>445266.57</v>
          </cell>
        </row>
        <row r="31">
          <cell r="A31">
            <v>1543</v>
          </cell>
          <cell r="B31" t="str">
            <v>Estimulos al personal</v>
          </cell>
          <cell r="C31">
            <v>3972950.52</v>
          </cell>
        </row>
        <row r="32">
          <cell r="A32">
            <v>1544</v>
          </cell>
          <cell r="B32" t="str">
            <v>Homologación</v>
          </cell>
          <cell r="C32">
            <v>8772130.0500000007</v>
          </cell>
        </row>
        <row r="33">
          <cell r="A33">
            <v>1548</v>
          </cell>
          <cell r="B33" t="str">
            <v>Sueldos, demás percepciones y gratificación anual</v>
          </cell>
          <cell r="C33">
            <v>9306425.1600000001</v>
          </cell>
        </row>
        <row r="34">
          <cell r="A34">
            <v>1600</v>
          </cell>
          <cell r="B34" t="str">
            <v>PREVISIONES</v>
          </cell>
          <cell r="C34">
            <v>0</v>
          </cell>
        </row>
        <row r="35">
          <cell r="A35">
            <v>1610</v>
          </cell>
          <cell r="B35" t="str">
            <v>Previsiones de carácter laboral, económica y de seguridad social</v>
          </cell>
          <cell r="C35">
            <v>0</v>
          </cell>
        </row>
        <row r="36">
          <cell r="A36">
            <v>1611</v>
          </cell>
          <cell r="B36" t="str">
            <v>Impacto al salario en el transcurso del año</v>
          </cell>
          <cell r="C36">
            <v>0</v>
          </cell>
        </row>
        <row r="37">
          <cell r="A37">
            <v>1700</v>
          </cell>
          <cell r="B37" t="str">
            <v>PAGO DE ESTÍMULOS A SERVIDORES PÚBLICOS</v>
          </cell>
          <cell r="C37">
            <v>28994866.829999998</v>
          </cell>
        </row>
        <row r="38">
          <cell r="A38">
            <v>1710</v>
          </cell>
          <cell r="B38" t="str">
            <v>Estímulos</v>
          </cell>
          <cell r="C38">
            <v>28994866.829999998</v>
          </cell>
        </row>
        <row r="39">
          <cell r="A39">
            <v>1712</v>
          </cell>
          <cell r="B39" t="str">
            <v>Ayuda para despensa</v>
          </cell>
          <cell r="C39">
            <v>17191798.420000002</v>
          </cell>
        </row>
        <row r="40">
          <cell r="A40">
            <v>1713</v>
          </cell>
          <cell r="B40" t="str">
            <v>Auuda para pasajes</v>
          </cell>
          <cell r="C40">
            <v>236182.89</v>
          </cell>
        </row>
        <row r="41">
          <cell r="A41">
            <v>1715</v>
          </cell>
          <cell r="B41" t="str">
            <v>Estimulo por el dia del servidor publico</v>
          </cell>
          <cell r="C41">
            <v>8721415.3900000006</v>
          </cell>
        </row>
        <row r="42">
          <cell r="A42">
            <v>1719</v>
          </cell>
          <cell r="B42" t="str">
            <v>Otros estímulos</v>
          </cell>
          <cell r="C42">
            <v>2845470.13</v>
          </cell>
        </row>
        <row r="43">
          <cell r="A43">
            <v>2000</v>
          </cell>
          <cell r="B43" t="str">
            <v>MATERIALES Y SUMINISTROS</v>
          </cell>
          <cell r="C43">
            <v>14025148.41</v>
          </cell>
        </row>
        <row r="44">
          <cell r="A44">
            <v>2100</v>
          </cell>
          <cell r="B44" t="str">
            <v>MATERIALES DE ADMINISTRACIÓN, EMISIÓN DE DOCUMENTOS Y ARTÍCULOS OFICIALES</v>
          </cell>
          <cell r="C44">
            <v>4260143.3899999997</v>
          </cell>
        </row>
        <row r="45">
          <cell r="A45">
            <v>2110</v>
          </cell>
          <cell r="B45" t="str">
            <v>Materiales, útiles y equipos menores de oficina</v>
          </cell>
          <cell r="C45">
            <v>1463030.97</v>
          </cell>
        </row>
        <row r="46">
          <cell r="A46">
            <v>2111</v>
          </cell>
          <cell r="B46" t="str">
            <v>Materiales, útiles y equipos menores de oficina</v>
          </cell>
          <cell r="C46">
            <v>1463030.97</v>
          </cell>
        </row>
        <row r="47">
          <cell r="A47">
            <v>2120</v>
          </cell>
          <cell r="B47" t="str">
            <v>Materiales y útiles de impresión y reproducción</v>
          </cell>
          <cell r="C47">
            <v>20400.330000000002</v>
          </cell>
        </row>
        <row r="48">
          <cell r="A48">
            <v>2121</v>
          </cell>
          <cell r="B48" t="str">
            <v>Materiales y útiles de impresión y reproducción</v>
          </cell>
          <cell r="C48">
            <v>20400.330000000002</v>
          </cell>
        </row>
        <row r="49">
          <cell r="A49">
            <v>2140</v>
          </cell>
          <cell r="B49" t="str">
            <v>Materiales, útiles y equipos menores de tecnologías de la información y comunicaciones</v>
          </cell>
          <cell r="C49">
            <v>372762.48</v>
          </cell>
        </row>
        <row r="50">
          <cell r="A50">
            <v>2141</v>
          </cell>
          <cell r="B50" t="str">
            <v>Materiales, útiles y equipos menores de tecnologías de la información y comunicaciones</v>
          </cell>
          <cell r="C50">
            <v>372762.48</v>
          </cell>
        </row>
        <row r="51">
          <cell r="A51">
            <v>2150</v>
          </cell>
          <cell r="B51" t="str">
            <v>Material impreso e información digital</v>
          </cell>
          <cell r="C51">
            <v>676231.8</v>
          </cell>
        </row>
        <row r="52">
          <cell r="A52">
            <v>2151</v>
          </cell>
          <cell r="B52" t="str">
            <v>Material impreso e información digital</v>
          </cell>
          <cell r="C52">
            <v>676231.8</v>
          </cell>
        </row>
        <row r="53">
          <cell r="A53">
            <v>2160</v>
          </cell>
          <cell r="B53" t="str">
            <v>Material de limpieza</v>
          </cell>
          <cell r="C53">
            <v>1494251.43</v>
          </cell>
        </row>
        <row r="54">
          <cell r="A54">
            <v>2161</v>
          </cell>
          <cell r="B54" t="str">
            <v>Material de limpieza</v>
          </cell>
          <cell r="C54">
            <v>1494251.43</v>
          </cell>
        </row>
        <row r="55">
          <cell r="A55">
            <v>2170</v>
          </cell>
          <cell r="B55" t="str">
            <v>Materiales y útiles de enseñanza</v>
          </cell>
          <cell r="C55">
            <v>212874.38</v>
          </cell>
        </row>
        <row r="56">
          <cell r="A56">
            <v>2171</v>
          </cell>
          <cell r="B56" t="str">
            <v>Materiales y útiles de enseñanza</v>
          </cell>
          <cell r="C56">
            <v>212874.38</v>
          </cell>
        </row>
        <row r="57">
          <cell r="A57">
            <v>2180</v>
          </cell>
          <cell r="B57" t="str">
            <v>Materiales para el registro e identificación de bienes y personas</v>
          </cell>
          <cell r="C57">
            <v>20592</v>
          </cell>
        </row>
        <row r="58">
          <cell r="A58">
            <v>2181</v>
          </cell>
          <cell r="B58" t="str">
            <v>Materiales para el registro e identificación de bienes y personas</v>
          </cell>
          <cell r="C58">
            <v>0</v>
          </cell>
        </row>
        <row r="59">
          <cell r="A59">
            <v>2182</v>
          </cell>
          <cell r="B59" t="str">
            <v>Registro e identificación vehicular</v>
          </cell>
          <cell r="C59">
            <v>20592</v>
          </cell>
        </row>
        <row r="60">
          <cell r="A60">
            <v>2200</v>
          </cell>
          <cell r="B60" t="str">
            <v>ALIMENTOS Y UTENSILIOS</v>
          </cell>
          <cell r="C60">
            <v>1098401.22</v>
          </cell>
        </row>
        <row r="61">
          <cell r="A61">
            <v>2210</v>
          </cell>
          <cell r="B61" t="str">
            <v>Productos alimenticios para personas</v>
          </cell>
          <cell r="C61">
            <v>1066025.95</v>
          </cell>
        </row>
        <row r="62">
          <cell r="A62">
            <v>2212</v>
          </cell>
          <cell r="B62" t="str">
            <v>Productos alimenticios para personas derivado de la prestación de servicios públicos en unidades de salud, educativas, de readaptación social y otras</v>
          </cell>
          <cell r="C62">
            <v>914407.82</v>
          </cell>
        </row>
        <row r="63">
          <cell r="A63">
            <v>2213</v>
          </cell>
          <cell r="B63" t="str">
            <v>Productos alimenticios para el personal que realiza labores en campo  o de supervisión</v>
          </cell>
          <cell r="C63">
            <v>22034.85</v>
          </cell>
        </row>
        <row r="64">
          <cell r="A64">
            <v>2214</v>
          </cell>
          <cell r="B64" t="str">
            <v>Productos alimenticio para el personal en las instalaciones de las dependencias y entidades</v>
          </cell>
          <cell r="C64">
            <v>102084.27</v>
          </cell>
        </row>
        <row r="65">
          <cell r="A65">
            <v>2216</v>
          </cell>
          <cell r="B65" t="str">
            <v>Productos alimenticios para el personal derivado de actividades extraordinarias</v>
          </cell>
          <cell r="C65">
            <v>27499.01</v>
          </cell>
        </row>
        <row r="66">
          <cell r="A66">
            <v>2220</v>
          </cell>
          <cell r="B66" t="str">
            <v>Productos alimenticios para animales</v>
          </cell>
          <cell r="C66">
            <v>5984.99</v>
          </cell>
        </row>
        <row r="67">
          <cell r="A67">
            <v>2221</v>
          </cell>
          <cell r="B67" t="str">
            <v>Productos alimenticios para animales</v>
          </cell>
          <cell r="C67">
            <v>5984.99</v>
          </cell>
        </row>
        <row r="68">
          <cell r="A68">
            <v>2230</v>
          </cell>
          <cell r="B68" t="str">
            <v>Utensilios para el servicio de alimentación</v>
          </cell>
          <cell r="C68">
            <v>26390.28</v>
          </cell>
        </row>
        <row r="69">
          <cell r="A69">
            <v>2231</v>
          </cell>
          <cell r="B69" t="str">
            <v>Utensilios para el servicio de alimentación</v>
          </cell>
          <cell r="C69">
            <v>26390.28</v>
          </cell>
        </row>
        <row r="70">
          <cell r="A70">
            <v>2300</v>
          </cell>
          <cell r="B70" t="str">
            <v>MATERIAS PRIMAS Y MATERIALES DE PRODUCCIÓN Y COMERCIALIZACIÓN</v>
          </cell>
          <cell r="C70">
            <v>15468.2</v>
          </cell>
        </row>
        <row r="71">
          <cell r="A71">
            <v>2310</v>
          </cell>
          <cell r="B71" t="str">
            <v>Productos alimenticios, agropecuarios y forestales adquiridos como materia prima</v>
          </cell>
          <cell r="C71">
            <v>7010</v>
          </cell>
        </row>
        <row r="72">
          <cell r="A72">
            <v>2311</v>
          </cell>
          <cell r="B72" t="str">
            <v>Productos alimenticios, agropecuarios y forestales adquiridos como materia prima</v>
          </cell>
          <cell r="C72">
            <v>7010</v>
          </cell>
        </row>
        <row r="73">
          <cell r="A73">
            <v>2350</v>
          </cell>
          <cell r="B73" t="str">
            <v>Productos químicos, farmacéuticos y de laboratorio adquiridos como materia prima</v>
          </cell>
          <cell r="C73">
            <v>3243.43</v>
          </cell>
        </row>
        <row r="74">
          <cell r="A74">
            <v>2351</v>
          </cell>
          <cell r="B74" t="str">
            <v>Productos químicos, farmacéuticos y de laboratorio adquiridos como materia prima</v>
          </cell>
          <cell r="C74">
            <v>3243.43</v>
          </cell>
        </row>
        <row r="75">
          <cell r="A75">
            <v>2360</v>
          </cell>
          <cell r="B75" t="str">
            <v>Productos metálicos y a base de minerales no metálicos adquiridos como materia prima</v>
          </cell>
          <cell r="C75">
            <v>1014.77</v>
          </cell>
        </row>
        <row r="76">
          <cell r="A76">
            <v>2361</v>
          </cell>
          <cell r="B76" t="str">
            <v>Productos metálicos y a base de minerales no metálicos adquiridos como materia prima</v>
          </cell>
          <cell r="C76">
            <v>1014.77</v>
          </cell>
        </row>
        <row r="77">
          <cell r="A77">
            <v>2370</v>
          </cell>
          <cell r="B77" t="str">
            <v>Productos de cuero, piel, plástico y hule adquiridos como materia prima</v>
          </cell>
          <cell r="C77">
            <v>4200</v>
          </cell>
        </row>
        <row r="78">
          <cell r="A78">
            <v>2371</v>
          </cell>
          <cell r="B78" t="str">
            <v>Productos de cuero, piel, plástico y hule adquiridos como materia prima</v>
          </cell>
          <cell r="C78">
            <v>4200</v>
          </cell>
        </row>
        <row r="79">
          <cell r="A79">
            <v>2400</v>
          </cell>
          <cell r="B79" t="str">
            <v>MATERIALES Y ARTÍCULOS DE CONSTRUCCIÓN Y DE REPARACIÓN</v>
          </cell>
          <cell r="C79">
            <v>1724171.04</v>
          </cell>
        </row>
        <row r="80">
          <cell r="A80">
            <v>2410</v>
          </cell>
          <cell r="B80" t="str">
            <v>Productos minerales no metálicos</v>
          </cell>
          <cell r="C80">
            <v>110153.27</v>
          </cell>
        </row>
        <row r="81">
          <cell r="A81">
            <v>2411</v>
          </cell>
          <cell r="B81" t="str">
            <v>Productos minerales no metálicos</v>
          </cell>
          <cell r="C81">
            <v>110153.27</v>
          </cell>
        </row>
        <row r="82">
          <cell r="A82">
            <v>2420</v>
          </cell>
          <cell r="B82" t="str">
            <v>Cemento y productos de concreto</v>
          </cell>
          <cell r="C82">
            <v>94508.37</v>
          </cell>
        </row>
        <row r="83">
          <cell r="A83">
            <v>2421</v>
          </cell>
          <cell r="B83" t="str">
            <v>Cemento y productos de concreto</v>
          </cell>
          <cell r="C83">
            <v>94508.37</v>
          </cell>
        </row>
        <row r="84">
          <cell r="A84">
            <v>2430</v>
          </cell>
          <cell r="B84" t="str">
            <v>Cal, yeso y productos de yeso</v>
          </cell>
          <cell r="C84">
            <v>223630.59</v>
          </cell>
        </row>
        <row r="85">
          <cell r="A85">
            <v>2431</v>
          </cell>
          <cell r="B85" t="str">
            <v>Cal, yeso y productos de yeso</v>
          </cell>
          <cell r="C85">
            <v>223630.59</v>
          </cell>
        </row>
        <row r="86">
          <cell r="A86">
            <v>2440</v>
          </cell>
          <cell r="B86" t="str">
            <v>Madera y productos de madera</v>
          </cell>
          <cell r="C86">
            <v>68044.66</v>
          </cell>
        </row>
        <row r="87">
          <cell r="A87">
            <v>2441</v>
          </cell>
          <cell r="B87" t="str">
            <v>Madera y productos de madera</v>
          </cell>
          <cell r="C87">
            <v>68044.66</v>
          </cell>
        </row>
        <row r="88">
          <cell r="A88">
            <v>2450</v>
          </cell>
          <cell r="B88" t="str">
            <v>Vidrio y productos de vidrio</v>
          </cell>
          <cell r="C88">
            <v>27330.93</v>
          </cell>
        </row>
        <row r="89">
          <cell r="A89">
            <v>2451</v>
          </cell>
          <cell r="B89" t="str">
            <v>Vidrio y productos de vidrio</v>
          </cell>
          <cell r="C89">
            <v>27330.93</v>
          </cell>
        </row>
        <row r="90">
          <cell r="A90">
            <v>2460</v>
          </cell>
          <cell r="B90" t="str">
            <v>Material eléctrico y electrónico</v>
          </cell>
          <cell r="C90">
            <v>442732.53</v>
          </cell>
        </row>
        <row r="91">
          <cell r="A91">
            <v>2461</v>
          </cell>
          <cell r="B91" t="str">
            <v>Material eléctrico y electrónico</v>
          </cell>
          <cell r="C91">
            <v>442732.53</v>
          </cell>
        </row>
        <row r="92">
          <cell r="A92">
            <v>2470</v>
          </cell>
          <cell r="B92" t="str">
            <v>Artículos metálicos para la construcción</v>
          </cell>
          <cell r="C92">
            <v>213557.16</v>
          </cell>
        </row>
        <row r="93">
          <cell r="A93">
            <v>2471</v>
          </cell>
          <cell r="B93" t="str">
            <v>Artículos metálicos para la construcción</v>
          </cell>
          <cell r="C93">
            <v>213557.16</v>
          </cell>
        </row>
        <row r="94">
          <cell r="A94">
            <v>2480</v>
          </cell>
          <cell r="B94" t="str">
            <v>Materiales complementarios</v>
          </cell>
          <cell r="C94">
            <v>129162.62</v>
          </cell>
        </row>
        <row r="95">
          <cell r="A95">
            <v>2481</v>
          </cell>
          <cell r="B95" t="str">
            <v>Materiales complementarios</v>
          </cell>
          <cell r="C95">
            <v>129162.62</v>
          </cell>
        </row>
        <row r="96">
          <cell r="A96">
            <v>2490</v>
          </cell>
          <cell r="B96" t="str">
            <v>Otros materiales y artículos de construcción y reparación</v>
          </cell>
          <cell r="C96">
            <v>415050.91</v>
          </cell>
        </row>
        <row r="97">
          <cell r="A97">
            <v>2491</v>
          </cell>
          <cell r="B97" t="str">
            <v>Otros materiales y artículos de construcción y reparación</v>
          </cell>
          <cell r="C97">
            <v>415050.91</v>
          </cell>
        </row>
        <row r="98">
          <cell r="A98">
            <v>2500</v>
          </cell>
          <cell r="B98" t="str">
            <v>PRODUCTOS QUÍMICOS, FARMACÉUTICOS Y DE LABORATORIO</v>
          </cell>
          <cell r="C98">
            <v>358539.77</v>
          </cell>
        </row>
        <row r="99">
          <cell r="A99">
            <v>2510</v>
          </cell>
          <cell r="B99" t="str">
            <v>Productos químicos básicos</v>
          </cell>
          <cell r="C99">
            <v>13835.31</v>
          </cell>
        </row>
        <row r="100">
          <cell r="A100">
            <v>2511</v>
          </cell>
          <cell r="B100" t="str">
            <v>Productos químicos básicos</v>
          </cell>
          <cell r="C100">
            <v>13835.31</v>
          </cell>
        </row>
        <row r="101">
          <cell r="A101">
            <v>2520</v>
          </cell>
          <cell r="B101" t="str">
            <v>Fertilizantes, pesticidas y otros agroquímicos</v>
          </cell>
          <cell r="C101">
            <v>139092.48000000001</v>
          </cell>
        </row>
        <row r="102">
          <cell r="A102">
            <v>2521</v>
          </cell>
          <cell r="B102" t="str">
            <v>Fertilizantes, pesticidas y otros agroquímicos</v>
          </cell>
          <cell r="C102">
            <v>139092.48000000001</v>
          </cell>
        </row>
        <row r="103">
          <cell r="A103">
            <v>2530</v>
          </cell>
          <cell r="B103" t="str">
            <v>Medicinas y productos farmacéuticos</v>
          </cell>
          <cell r="C103">
            <v>62083.56</v>
          </cell>
        </row>
        <row r="104">
          <cell r="A104">
            <v>2531</v>
          </cell>
          <cell r="B104" t="str">
            <v>Medicinas y productos farmacéuticos</v>
          </cell>
          <cell r="C104">
            <v>62083.56</v>
          </cell>
        </row>
        <row r="105">
          <cell r="A105">
            <v>2540</v>
          </cell>
          <cell r="B105" t="str">
            <v>Materiales, accesorios y suministros médicos</v>
          </cell>
          <cell r="C105">
            <v>16022.49</v>
          </cell>
        </row>
        <row r="106">
          <cell r="A106">
            <v>2541</v>
          </cell>
          <cell r="B106" t="str">
            <v>Materiales, accesorios y suministros médicos</v>
          </cell>
          <cell r="C106">
            <v>16022.49</v>
          </cell>
        </row>
        <row r="107">
          <cell r="A107">
            <v>2550</v>
          </cell>
          <cell r="B107" t="str">
            <v>Materiales, accesorios y suministros de laboratorio</v>
          </cell>
          <cell r="C107">
            <v>16452.88</v>
          </cell>
        </row>
        <row r="108">
          <cell r="A108">
            <v>2551</v>
          </cell>
          <cell r="B108" t="str">
            <v>Materiales, accesorios y suministros de laboratorio</v>
          </cell>
          <cell r="C108">
            <v>16452.88</v>
          </cell>
        </row>
        <row r="109">
          <cell r="A109">
            <v>2560</v>
          </cell>
          <cell r="B109" t="str">
            <v>Fibras sintéticas, hules, plásticos y derivados</v>
          </cell>
          <cell r="C109">
            <v>99404.21</v>
          </cell>
        </row>
        <row r="110">
          <cell r="A110">
            <v>2561</v>
          </cell>
          <cell r="B110" t="str">
            <v>Fibras sintéticas, hules, plásticos y derivados</v>
          </cell>
          <cell r="C110">
            <v>99404.21</v>
          </cell>
        </row>
        <row r="111">
          <cell r="A111">
            <v>2590</v>
          </cell>
          <cell r="B111" t="str">
            <v>Otros productos químicos</v>
          </cell>
          <cell r="C111">
            <v>11648.84</v>
          </cell>
        </row>
        <row r="112">
          <cell r="A112">
            <v>2591</v>
          </cell>
          <cell r="B112" t="str">
            <v>Otros productos químicos</v>
          </cell>
          <cell r="C112">
            <v>11648.84</v>
          </cell>
        </row>
        <row r="113">
          <cell r="A113">
            <v>2600</v>
          </cell>
          <cell r="B113" t="str">
            <v>COMBUSTIBLES, LUBRICANTES Y ADITIVOS</v>
          </cell>
          <cell r="C113">
            <v>3957664.58</v>
          </cell>
        </row>
        <row r="114">
          <cell r="A114">
            <v>2610</v>
          </cell>
          <cell r="B114" t="str">
            <v>Combustibles, lubricantes y aditivos</v>
          </cell>
          <cell r="C114">
            <v>3957664.58</v>
          </cell>
        </row>
        <row r="115">
          <cell r="A115">
            <v>2611</v>
          </cell>
          <cell r="B115" t="str">
            <v>Combustibles, lubricantes y aditivos para vehiculos terrestres, aéreos, marítimos, lacustres y fluviales destinados a servicios públicos o la operación de programas públicos</v>
          </cell>
          <cell r="C115">
            <v>2186428.17</v>
          </cell>
        </row>
        <row r="116">
          <cell r="A116">
            <v>2612</v>
          </cell>
          <cell r="B116" t="str">
            <v>Combustibles, lubricantes y aditivos para vehículos destinados a servicios administrativos</v>
          </cell>
          <cell r="C116">
            <v>1738679.33</v>
          </cell>
        </row>
        <row r="117">
          <cell r="A117">
            <v>2614</v>
          </cell>
          <cell r="B117" t="str">
            <v>Combustibles, lubricantes y aditivos para maquinaria y equipo de producción</v>
          </cell>
          <cell r="C117">
            <v>32557.08</v>
          </cell>
        </row>
        <row r="118">
          <cell r="A118">
            <v>2700</v>
          </cell>
          <cell r="B118" t="str">
            <v>VESTUARIO, BLANCOS, PRENDAS DE PROTECCIÓN Y ARTÍCULOS DEPORTIVOS</v>
          </cell>
          <cell r="C118">
            <v>1032127.24</v>
          </cell>
        </row>
        <row r="119">
          <cell r="A119">
            <v>2710</v>
          </cell>
          <cell r="B119" t="str">
            <v>Vestuario y uniformes</v>
          </cell>
          <cell r="C119">
            <v>715376.34</v>
          </cell>
        </row>
        <row r="120">
          <cell r="A120">
            <v>2711</v>
          </cell>
          <cell r="B120" t="str">
            <v>Vestuario y uniformes</v>
          </cell>
          <cell r="C120">
            <v>715376.34</v>
          </cell>
        </row>
        <row r="121">
          <cell r="A121">
            <v>2720</v>
          </cell>
          <cell r="B121" t="str">
            <v>Prendas de seguridad y protección personal</v>
          </cell>
          <cell r="C121">
            <v>37209.58</v>
          </cell>
        </row>
        <row r="122">
          <cell r="A122">
            <v>2721</v>
          </cell>
          <cell r="B122" t="str">
            <v>Prendas de seguridad y protección personal</v>
          </cell>
          <cell r="C122">
            <v>37209.58</v>
          </cell>
        </row>
        <row r="123">
          <cell r="A123">
            <v>2730</v>
          </cell>
          <cell r="B123" t="str">
            <v>Artículos deportivos</v>
          </cell>
          <cell r="C123">
            <v>255790.96</v>
          </cell>
        </row>
        <row r="124">
          <cell r="A124">
            <v>2731</v>
          </cell>
          <cell r="B124" t="str">
            <v>Artículos deportivos</v>
          </cell>
          <cell r="C124">
            <v>255790.96</v>
          </cell>
        </row>
        <row r="125">
          <cell r="A125">
            <v>2740</v>
          </cell>
          <cell r="B125" t="str">
            <v>Productos textiles</v>
          </cell>
          <cell r="C125">
            <v>23750.36</v>
          </cell>
        </row>
        <row r="126">
          <cell r="A126">
            <v>2741</v>
          </cell>
          <cell r="B126" t="str">
            <v>Productos textiles</v>
          </cell>
          <cell r="C126">
            <v>23750.36</v>
          </cell>
        </row>
        <row r="127">
          <cell r="A127">
            <v>2900</v>
          </cell>
          <cell r="B127" t="str">
            <v>HERRAMIENTAS, REFACCIONES Y ACCESORIOS MENORES</v>
          </cell>
          <cell r="C127">
            <v>1578632.97</v>
          </cell>
        </row>
        <row r="128">
          <cell r="A128">
            <v>2910</v>
          </cell>
          <cell r="B128" t="str">
            <v>Herramientas menores</v>
          </cell>
          <cell r="C128">
            <v>103019.39</v>
          </cell>
        </row>
        <row r="129">
          <cell r="A129">
            <v>2911</v>
          </cell>
          <cell r="B129" t="str">
            <v>Herramientas menores</v>
          </cell>
          <cell r="C129">
            <v>103019.39</v>
          </cell>
        </row>
        <row r="130">
          <cell r="A130">
            <v>2920</v>
          </cell>
          <cell r="B130" t="str">
            <v>Refacciones y accesorios menores de edificios</v>
          </cell>
          <cell r="C130">
            <v>84654.48</v>
          </cell>
        </row>
        <row r="131">
          <cell r="A131">
            <v>2921</v>
          </cell>
          <cell r="B131" t="str">
            <v>Refacciones y accesorios menores de edificios</v>
          </cell>
          <cell r="C131">
            <v>84654.48</v>
          </cell>
        </row>
        <row r="132">
          <cell r="A132">
            <v>2930</v>
          </cell>
          <cell r="B132" t="str">
            <v>Refacciones y accesorios menores de mobiliario y equipo de administración, educacional y recreativo</v>
          </cell>
          <cell r="C132">
            <v>8161.94</v>
          </cell>
        </row>
        <row r="133">
          <cell r="A133">
            <v>2931</v>
          </cell>
          <cell r="B133" t="str">
            <v>Refacciones y accesorios menores de mobiliario y equipo de administración, educacional y recreativo</v>
          </cell>
          <cell r="C133">
            <v>8161.94</v>
          </cell>
        </row>
        <row r="134">
          <cell r="A134">
            <v>2940</v>
          </cell>
          <cell r="B134" t="str">
            <v>Refacciones y accesorios menores de equipo de cómputo y tecnologías de la información</v>
          </cell>
          <cell r="C134">
            <v>541579.84</v>
          </cell>
        </row>
        <row r="135">
          <cell r="A135">
            <v>2941</v>
          </cell>
          <cell r="B135" t="str">
            <v>Refacciones y accesorios menores de equipo de cómputo y telecomunicaciones</v>
          </cell>
          <cell r="C135">
            <v>541579.84</v>
          </cell>
        </row>
        <row r="136">
          <cell r="A136">
            <v>2950</v>
          </cell>
          <cell r="B136" t="str">
            <v>Refacciones y accesorios menores de equipo e instrumental médico y de laboratorio</v>
          </cell>
          <cell r="C136">
            <v>8788.99</v>
          </cell>
        </row>
        <row r="137">
          <cell r="A137">
            <v>2951</v>
          </cell>
          <cell r="B137" t="str">
            <v>Refacciones y accesorios menores de equipo e instrumental médico y de laboratorio</v>
          </cell>
          <cell r="C137">
            <v>8788.99</v>
          </cell>
        </row>
        <row r="138">
          <cell r="A138">
            <v>2960</v>
          </cell>
          <cell r="B138" t="str">
            <v>Refacciones y accesorios menores de equipo de transporte</v>
          </cell>
          <cell r="C138">
            <v>631738.96</v>
          </cell>
        </row>
        <row r="139">
          <cell r="A139">
            <v>2961</v>
          </cell>
          <cell r="B139" t="str">
            <v>Refacciones y accesorios menores de equipo de transporte</v>
          </cell>
          <cell r="C139">
            <v>631738.96</v>
          </cell>
        </row>
        <row r="140">
          <cell r="A140">
            <v>2980</v>
          </cell>
          <cell r="B140" t="str">
            <v>Refacciones y accesorios menores de maquinaria y otros equipos</v>
          </cell>
          <cell r="C140">
            <v>150128.59</v>
          </cell>
        </row>
        <row r="141">
          <cell r="A141">
            <v>2981</v>
          </cell>
          <cell r="B141" t="str">
            <v>Refacciones y accesorios menores de maquinaria y otros equipos</v>
          </cell>
          <cell r="C141">
            <v>150128.59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A Ppto Egresos"/>
      <sheetName val="Hoja2"/>
      <sheetName val="Anexo B Ppto Ingresos"/>
      <sheetName val="Page1"/>
    </sheetNames>
    <sheetDataSet>
      <sheetData sheetId="0"/>
      <sheetData sheetId="1"/>
      <sheetData sheetId="2"/>
      <sheetData sheetId="3">
        <row r="1">
          <cell r="A1" t="str">
            <v>cog</v>
          </cell>
          <cell r="B1" t="str">
            <v>descripcion</v>
          </cell>
          <cell r="C1" t="str">
            <v>Devengado</v>
          </cell>
        </row>
        <row r="2">
          <cell r="A2">
            <v>1000</v>
          </cell>
          <cell r="B2" t="str">
            <v>SERVICIOS PERSONALES</v>
          </cell>
          <cell r="C2">
            <v>431628742.33999997</v>
          </cell>
        </row>
        <row r="3">
          <cell r="A3">
            <v>1100</v>
          </cell>
          <cell r="B3" t="str">
            <v>REMUNERACIONES AL PERSONAL DE CARÁCTER PERMANENTE</v>
          </cell>
          <cell r="C3">
            <v>231025642.78</v>
          </cell>
        </row>
        <row r="4">
          <cell r="A4">
            <v>1130</v>
          </cell>
          <cell r="B4" t="str">
            <v>Sueldos base al personal permanente</v>
          </cell>
          <cell r="C4">
            <v>231025642.78</v>
          </cell>
        </row>
        <row r="5">
          <cell r="A5">
            <v>1131</v>
          </cell>
          <cell r="B5" t="str">
            <v>Sueldos base</v>
          </cell>
          <cell r="C5">
            <v>231025642.78</v>
          </cell>
        </row>
        <row r="6">
          <cell r="A6">
            <v>1200</v>
          </cell>
          <cell r="B6" t="str">
            <v>REMUNERACIONES AL PERSONAL DE CARÁCTER TRANSITORIO</v>
          </cell>
          <cell r="C6">
            <v>3786183.54</v>
          </cell>
        </row>
        <row r="7">
          <cell r="A7">
            <v>1210</v>
          </cell>
          <cell r="B7" t="str">
            <v>Honorarios asimilables a salarios</v>
          </cell>
          <cell r="C7">
            <v>3786183.54</v>
          </cell>
        </row>
        <row r="8">
          <cell r="A8">
            <v>1211</v>
          </cell>
          <cell r="B8" t="str">
            <v>Honorarios asimilables a salarios</v>
          </cell>
          <cell r="C8">
            <v>3786183.54</v>
          </cell>
        </row>
        <row r="9">
          <cell r="A9">
            <v>1300</v>
          </cell>
          <cell r="B9" t="str">
            <v>REMUNERACIONES ADICIONALES Y ESPECIALES</v>
          </cell>
          <cell r="C9">
            <v>78437046.769999996</v>
          </cell>
        </row>
        <row r="10">
          <cell r="A10">
            <v>1310</v>
          </cell>
          <cell r="B10" t="str">
            <v>Primas por años de servicios efectivos prestados</v>
          </cell>
          <cell r="C10">
            <v>20320148.539999999</v>
          </cell>
        </row>
        <row r="11">
          <cell r="A11">
            <v>1311</v>
          </cell>
          <cell r="B11" t="str">
            <v>Prima quinquenal por años de servicios efectivos prestados</v>
          </cell>
          <cell r="C11">
            <v>20320148.539999999</v>
          </cell>
        </row>
        <row r="12">
          <cell r="A12">
            <v>1320</v>
          </cell>
          <cell r="B12" t="str">
            <v>Primas de vacaciones, dominical y gratificación de fin de año</v>
          </cell>
          <cell r="C12">
            <v>53055482.060000002</v>
          </cell>
        </row>
        <row r="13">
          <cell r="A13">
            <v>1321</v>
          </cell>
          <cell r="B13" t="str">
            <v>Prima vacacional y dominical</v>
          </cell>
          <cell r="C13">
            <v>17234038.850000001</v>
          </cell>
        </row>
        <row r="14">
          <cell r="A14">
            <v>1322</v>
          </cell>
          <cell r="B14" t="str">
            <v>Aguinaldo</v>
          </cell>
          <cell r="C14">
            <v>35821443.210000001</v>
          </cell>
        </row>
        <row r="15">
          <cell r="A15">
            <v>1340</v>
          </cell>
          <cell r="B15" t="str">
            <v>Compensaciones</v>
          </cell>
          <cell r="C15">
            <v>5061416.17</v>
          </cell>
        </row>
        <row r="16">
          <cell r="A16">
            <v>1343</v>
          </cell>
          <cell r="B16" t="str">
            <v>Compensaciones para material didáctico</v>
          </cell>
          <cell r="C16">
            <v>5061416.17</v>
          </cell>
        </row>
        <row r="17">
          <cell r="A17">
            <v>1400</v>
          </cell>
          <cell r="B17" t="str">
            <v>SEGURIDAD SOCIAL</v>
          </cell>
          <cell r="C17">
            <v>65934937.07</v>
          </cell>
        </row>
        <row r="18">
          <cell r="A18">
            <v>1410</v>
          </cell>
          <cell r="B18" t="str">
            <v>Aportaciones de seguridad social</v>
          </cell>
          <cell r="C18">
            <v>15812810.1</v>
          </cell>
        </row>
        <row r="19">
          <cell r="A19">
            <v>1411</v>
          </cell>
          <cell r="B19" t="str">
            <v>Cuotas al IMSS por enfermedades y maternidad</v>
          </cell>
          <cell r="C19">
            <v>15285995.119999999</v>
          </cell>
        </row>
        <row r="20">
          <cell r="A20">
            <v>1412</v>
          </cell>
          <cell r="B20" t="str">
            <v>Cuotas al IMSS</v>
          </cell>
          <cell r="C20">
            <v>526814.98</v>
          </cell>
        </row>
        <row r="21">
          <cell r="A21">
            <v>1420</v>
          </cell>
          <cell r="B21" t="str">
            <v>Aportaciones a fondos de vivienda</v>
          </cell>
          <cell r="C21">
            <v>5612232.96</v>
          </cell>
        </row>
        <row r="22">
          <cell r="A22">
            <v>1421</v>
          </cell>
          <cell r="B22" t="str">
            <v>Cuotas para la vivienda</v>
          </cell>
          <cell r="C22">
            <v>5612232.96</v>
          </cell>
        </row>
        <row r="23">
          <cell r="A23">
            <v>1430</v>
          </cell>
          <cell r="B23" t="str">
            <v>Aportaciones al sistema para el retiro</v>
          </cell>
          <cell r="C23">
            <v>44509894.009999998</v>
          </cell>
        </row>
        <row r="24">
          <cell r="A24">
            <v>1431</v>
          </cell>
          <cell r="B24" t="str">
            <v>Cuotas a pensiones</v>
          </cell>
          <cell r="C24">
            <v>40055151.229999997</v>
          </cell>
        </row>
        <row r="25">
          <cell r="A25">
            <v>1432</v>
          </cell>
          <cell r="B25" t="str">
            <v>Cuotas para el sistema de ahorro para el retiro</v>
          </cell>
          <cell r="C25">
            <v>4454742.78</v>
          </cell>
        </row>
        <row r="26">
          <cell r="A26">
            <v>1500</v>
          </cell>
          <cell r="B26" t="str">
            <v>OTRAS PRESTACIONES SOCIALES Y ECONÓMICAS</v>
          </cell>
          <cell r="C26">
            <v>23450065.350000001</v>
          </cell>
        </row>
        <row r="27">
          <cell r="A27">
            <v>1520</v>
          </cell>
          <cell r="B27" t="str">
            <v>Indemnizaciones</v>
          </cell>
          <cell r="C27">
            <v>953293.05</v>
          </cell>
        </row>
        <row r="28">
          <cell r="A28">
            <v>1521</v>
          </cell>
          <cell r="B28" t="str">
            <v>Indemnizaciones por separación</v>
          </cell>
          <cell r="C28">
            <v>953293.05</v>
          </cell>
        </row>
        <row r="29">
          <cell r="A29">
            <v>1540</v>
          </cell>
          <cell r="B29" t="str">
            <v>Prestaciones contractuales</v>
          </cell>
          <cell r="C29">
            <v>22496772.300000001</v>
          </cell>
        </row>
        <row r="30">
          <cell r="A30">
            <v>1542</v>
          </cell>
          <cell r="B30" t="str">
            <v>Gratificaciones genéricas</v>
          </cell>
          <cell r="C30">
            <v>445266.57</v>
          </cell>
        </row>
        <row r="31">
          <cell r="A31">
            <v>1543</v>
          </cell>
          <cell r="B31" t="str">
            <v>Estimulos al personal</v>
          </cell>
          <cell r="C31">
            <v>3972950.52</v>
          </cell>
        </row>
        <row r="32">
          <cell r="A32">
            <v>1544</v>
          </cell>
          <cell r="B32" t="str">
            <v>Homologación</v>
          </cell>
          <cell r="C32">
            <v>8772130.0500000007</v>
          </cell>
        </row>
        <row r="33">
          <cell r="A33">
            <v>1548</v>
          </cell>
          <cell r="B33" t="str">
            <v>Sueldos, demás percepciones y gratificación anual</v>
          </cell>
          <cell r="C33">
            <v>9306425.1600000001</v>
          </cell>
        </row>
        <row r="34">
          <cell r="A34">
            <v>1600</v>
          </cell>
          <cell r="B34" t="str">
            <v>PREVISIONES</v>
          </cell>
          <cell r="C34">
            <v>0</v>
          </cell>
        </row>
        <row r="35">
          <cell r="A35">
            <v>1610</v>
          </cell>
          <cell r="B35" t="str">
            <v>Previsiones de carácter laboral, económica y de seguridad social</v>
          </cell>
          <cell r="C35">
            <v>0</v>
          </cell>
        </row>
        <row r="36">
          <cell r="A36">
            <v>1611</v>
          </cell>
          <cell r="B36" t="str">
            <v>Impacto al salario en el transcurso del año</v>
          </cell>
          <cell r="C36">
            <v>0</v>
          </cell>
        </row>
        <row r="37">
          <cell r="A37">
            <v>1700</v>
          </cell>
          <cell r="B37" t="str">
            <v>PAGO DE ESTÍMULOS A SERVIDORES PÚBLICOS</v>
          </cell>
          <cell r="C37">
            <v>28994866.829999998</v>
          </cell>
        </row>
        <row r="38">
          <cell r="A38">
            <v>1710</v>
          </cell>
          <cell r="B38" t="str">
            <v>Estímulos</v>
          </cell>
          <cell r="C38">
            <v>28994866.829999998</v>
          </cell>
        </row>
        <row r="39">
          <cell r="A39">
            <v>1712</v>
          </cell>
          <cell r="B39" t="str">
            <v>Ayuda para despensa</v>
          </cell>
          <cell r="C39">
            <v>17191798.420000002</v>
          </cell>
        </row>
        <row r="40">
          <cell r="A40">
            <v>1713</v>
          </cell>
          <cell r="B40" t="str">
            <v>Auuda para pasajes</v>
          </cell>
          <cell r="C40">
            <v>236182.89</v>
          </cell>
        </row>
        <row r="41">
          <cell r="A41">
            <v>1715</v>
          </cell>
          <cell r="B41" t="str">
            <v>Estimulo por el dia del servidor publico</v>
          </cell>
          <cell r="C41">
            <v>8721415.3900000006</v>
          </cell>
        </row>
        <row r="42">
          <cell r="A42">
            <v>1719</v>
          </cell>
          <cell r="B42" t="str">
            <v>Otros estímulos</v>
          </cell>
          <cell r="C42">
            <v>2845470.13</v>
          </cell>
        </row>
        <row r="43">
          <cell r="A43">
            <v>2000</v>
          </cell>
          <cell r="B43" t="str">
            <v>MATERIALES Y SUMINISTROS</v>
          </cell>
          <cell r="C43">
            <v>14025148.41</v>
          </cell>
        </row>
        <row r="44">
          <cell r="A44">
            <v>2100</v>
          </cell>
          <cell r="B44" t="str">
            <v>MATERIALES DE ADMINISTRACIÓN, EMISIÓN DE DOCUMENTOS Y ARTÍCULOS OFICIALES</v>
          </cell>
          <cell r="C44">
            <v>4260143.3899999997</v>
          </cell>
        </row>
        <row r="45">
          <cell r="A45">
            <v>2110</v>
          </cell>
          <cell r="B45" t="str">
            <v>Materiales, útiles y equipos menores de oficina</v>
          </cell>
          <cell r="C45">
            <v>1463030.97</v>
          </cell>
        </row>
        <row r="46">
          <cell r="A46">
            <v>2111</v>
          </cell>
          <cell r="B46" t="str">
            <v>Materiales, útiles y equipos menores de oficina</v>
          </cell>
          <cell r="C46">
            <v>1463030.97</v>
          </cell>
        </row>
        <row r="47">
          <cell r="A47">
            <v>2120</v>
          </cell>
          <cell r="B47" t="str">
            <v>Materiales y útiles de impresión y reproducción</v>
          </cell>
          <cell r="C47">
            <v>20400.330000000002</v>
          </cell>
        </row>
        <row r="48">
          <cell r="A48">
            <v>2121</v>
          </cell>
          <cell r="B48" t="str">
            <v>Materiales y útiles de impresión y reproducción</v>
          </cell>
          <cell r="C48">
            <v>20400.330000000002</v>
          </cell>
        </row>
        <row r="49">
          <cell r="A49">
            <v>2140</v>
          </cell>
          <cell r="B49" t="str">
            <v>Materiales, útiles y equipos menores de tecnologías de la información y comunicaciones</v>
          </cell>
          <cell r="C49">
            <v>372762.48</v>
          </cell>
        </row>
        <row r="50">
          <cell r="A50">
            <v>2141</v>
          </cell>
          <cell r="B50" t="str">
            <v>Materiales, útiles y equipos menores de tecnologías de la información y comunicaciones</v>
          </cell>
          <cell r="C50">
            <v>372762.48</v>
          </cell>
        </row>
        <row r="51">
          <cell r="A51">
            <v>2150</v>
          </cell>
          <cell r="B51" t="str">
            <v>Material impreso e información digital</v>
          </cell>
          <cell r="C51">
            <v>676231.8</v>
          </cell>
        </row>
        <row r="52">
          <cell r="A52">
            <v>2151</v>
          </cell>
          <cell r="B52" t="str">
            <v>Material impreso e información digital</v>
          </cell>
          <cell r="C52">
            <v>676231.8</v>
          </cell>
        </row>
        <row r="53">
          <cell r="A53">
            <v>2160</v>
          </cell>
          <cell r="B53" t="str">
            <v>Material de limpieza</v>
          </cell>
          <cell r="C53">
            <v>1494251.43</v>
          </cell>
        </row>
        <row r="54">
          <cell r="A54">
            <v>2161</v>
          </cell>
          <cell r="B54" t="str">
            <v>Material de limpieza</v>
          </cell>
          <cell r="C54">
            <v>1494251.43</v>
          </cell>
        </row>
        <row r="55">
          <cell r="A55">
            <v>2170</v>
          </cell>
          <cell r="B55" t="str">
            <v>Materiales y útiles de enseñanza</v>
          </cell>
          <cell r="C55">
            <v>212874.38</v>
          </cell>
        </row>
        <row r="56">
          <cell r="A56">
            <v>2171</v>
          </cell>
          <cell r="B56" t="str">
            <v>Materiales y útiles de enseñanza</v>
          </cell>
          <cell r="C56">
            <v>212874.38</v>
          </cell>
        </row>
        <row r="57">
          <cell r="A57">
            <v>2180</v>
          </cell>
          <cell r="B57" t="str">
            <v>Materiales para el registro e identificación de bienes y personas</v>
          </cell>
          <cell r="C57">
            <v>20592</v>
          </cell>
        </row>
        <row r="58">
          <cell r="A58">
            <v>2181</v>
          </cell>
          <cell r="B58" t="str">
            <v>Materiales para el registro e identificación de bienes y personas</v>
          </cell>
          <cell r="C58">
            <v>0</v>
          </cell>
        </row>
        <row r="59">
          <cell r="A59">
            <v>2182</v>
          </cell>
          <cell r="B59" t="str">
            <v>Registro e identificación vehicular</v>
          </cell>
          <cell r="C59">
            <v>20592</v>
          </cell>
        </row>
        <row r="60">
          <cell r="A60">
            <v>2200</v>
          </cell>
          <cell r="B60" t="str">
            <v>ALIMENTOS Y UTENSILIOS</v>
          </cell>
          <cell r="C60">
            <v>1098401.22</v>
          </cell>
        </row>
        <row r="61">
          <cell r="A61">
            <v>2210</v>
          </cell>
          <cell r="B61" t="str">
            <v>Productos alimenticios para personas</v>
          </cell>
          <cell r="C61">
            <v>1066025.95</v>
          </cell>
        </row>
        <row r="62">
          <cell r="A62">
            <v>2212</v>
          </cell>
          <cell r="B62" t="str">
            <v>Productos alimenticios para personas derivado de la prestación de servicios públicos en unidades de salud, educativas, de readaptación social y otras</v>
          </cell>
          <cell r="C62">
            <v>914407.82</v>
          </cell>
        </row>
        <row r="63">
          <cell r="A63">
            <v>2213</v>
          </cell>
          <cell r="B63" t="str">
            <v>Productos alimenticios para el personal que realiza labores en campo  o de supervisión</v>
          </cell>
          <cell r="C63">
            <v>22034.85</v>
          </cell>
        </row>
        <row r="64">
          <cell r="A64">
            <v>2214</v>
          </cell>
          <cell r="B64" t="str">
            <v>Productos alimenticio para el personal en las instalaciones de las dependencias y entidades</v>
          </cell>
          <cell r="C64">
            <v>102084.27</v>
          </cell>
        </row>
        <row r="65">
          <cell r="A65">
            <v>2216</v>
          </cell>
          <cell r="B65" t="str">
            <v>Productos alimenticios para el personal derivado de actividades extraordinarias</v>
          </cell>
          <cell r="C65">
            <v>27499.01</v>
          </cell>
        </row>
        <row r="66">
          <cell r="A66">
            <v>2220</v>
          </cell>
          <cell r="B66" t="str">
            <v>Productos alimenticios para animales</v>
          </cell>
          <cell r="C66">
            <v>5984.99</v>
          </cell>
        </row>
        <row r="67">
          <cell r="A67">
            <v>2221</v>
          </cell>
          <cell r="B67" t="str">
            <v>Productos alimenticios para animales</v>
          </cell>
          <cell r="C67">
            <v>5984.99</v>
          </cell>
        </row>
        <row r="68">
          <cell r="A68">
            <v>2230</v>
          </cell>
          <cell r="B68" t="str">
            <v>Utensilios para el servicio de alimentación</v>
          </cell>
          <cell r="C68">
            <v>26390.28</v>
          </cell>
        </row>
        <row r="69">
          <cell r="A69">
            <v>2231</v>
          </cell>
          <cell r="B69" t="str">
            <v>Utensilios para el servicio de alimentación</v>
          </cell>
          <cell r="C69">
            <v>26390.28</v>
          </cell>
        </row>
        <row r="70">
          <cell r="A70">
            <v>2300</v>
          </cell>
          <cell r="B70" t="str">
            <v>MATERIAS PRIMAS Y MATERIALES DE PRODUCCIÓN Y COMERCIALIZACIÓN</v>
          </cell>
          <cell r="C70">
            <v>15468.2</v>
          </cell>
        </row>
        <row r="71">
          <cell r="A71">
            <v>2310</v>
          </cell>
          <cell r="B71" t="str">
            <v>Productos alimenticios, agropecuarios y forestales adquiridos como materia prima</v>
          </cell>
          <cell r="C71">
            <v>7010</v>
          </cell>
        </row>
        <row r="72">
          <cell r="A72">
            <v>2311</v>
          </cell>
          <cell r="B72" t="str">
            <v>Productos alimenticios, agropecuarios y forestales adquiridos como materia prima</v>
          </cell>
          <cell r="C72">
            <v>7010</v>
          </cell>
        </row>
        <row r="73">
          <cell r="A73">
            <v>2350</v>
          </cell>
          <cell r="B73" t="str">
            <v>Productos químicos, farmacéuticos y de laboratorio adquiridos como materia prima</v>
          </cell>
          <cell r="C73">
            <v>3243.43</v>
          </cell>
        </row>
        <row r="74">
          <cell r="A74">
            <v>2351</v>
          </cell>
          <cell r="B74" t="str">
            <v>Productos químicos, farmacéuticos y de laboratorio adquiridos como materia prima</v>
          </cell>
          <cell r="C74">
            <v>3243.43</v>
          </cell>
        </row>
        <row r="75">
          <cell r="A75">
            <v>2360</v>
          </cell>
          <cell r="B75" t="str">
            <v>Productos metálicos y a base de minerales no metálicos adquiridos como materia prima</v>
          </cell>
          <cell r="C75">
            <v>1014.77</v>
          </cell>
        </row>
        <row r="76">
          <cell r="A76">
            <v>2361</v>
          </cell>
          <cell r="B76" t="str">
            <v>Productos metálicos y a base de minerales no metálicos adquiridos como materia prima</v>
          </cell>
          <cell r="C76">
            <v>1014.77</v>
          </cell>
        </row>
        <row r="77">
          <cell r="A77">
            <v>2370</v>
          </cell>
          <cell r="B77" t="str">
            <v>Productos de cuero, piel, plástico y hule adquiridos como materia prima</v>
          </cell>
          <cell r="C77">
            <v>4200</v>
          </cell>
        </row>
        <row r="78">
          <cell r="A78">
            <v>2371</v>
          </cell>
          <cell r="B78" t="str">
            <v>Productos de cuero, piel, plástico y hule adquiridos como materia prima</v>
          </cell>
          <cell r="C78">
            <v>4200</v>
          </cell>
        </row>
        <row r="79">
          <cell r="A79">
            <v>2400</v>
          </cell>
          <cell r="B79" t="str">
            <v>MATERIALES Y ARTÍCULOS DE CONSTRUCCIÓN Y DE REPARACIÓN</v>
          </cell>
          <cell r="C79">
            <v>1724171.04</v>
          </cell>
        </row>
        <row r="80">
          <cell r="A80">
            <v>2410</v>
          </cell>
          <cell r="B80" t="str">
            <v>Productos minerales no metálicos</v>
          </cell>
          <cell r="C80">
            <v>110153.27</v>
          </cell>
        </row>
        <row r="81">
          <cell r="A81">
            <v>2411</v>
          </cell>
          <cell r="B81" t="str">
            <v>Productos minerales no metálicos</v>
          </cell>
          <cell r="C81">
            <v>110153.27</v>
          </cell>
        </row>
        <row r="82">
          <cell r="A82">
            <v>2420</v>
          </cell>
          <cell r="B82" t="str">
            <v>Cemento y productos de concreto</v>
          </cell>
          <cell r="C82">
            <v>94508.37</v>
          </cell>
        </row>
        <row r="83">
          <cell r="A83">
            <v>2421</v>
          </cell>
          <cell r="B83" t="str">
            <v>Cemento y productos de concreto</v>
          </cell>
          <cell r="C83">
            <v>94508.37</v>
          </cell>
        </row>
        <row r="84">
          <cell r="A84">
            <v>2430</v>
          </cell>
          <cell r="B84" t="str">
            <v>Cal, yeso y productos de yeso</v>
          </cell>
          <cell r="C84">
            <v>223630.59</v>
          </cell>
        </row>
        <row r="85">
          <cell r="A85">
            <v>2431</v>
          </cell>
          <cell r="B85" t="str">
            <v>Cal, yeso y productos de yeso</v>
          </cell>
          <cell r="C85">
            <v>223630.59</v>
          </cell>
        </row>
        <row r="86">
          <cell r="A86">
            <v>2440</v>
          </cell>
          <cell r="B86" t="str">
            <v>Madera y productos de madera</v>
          </cell>
          <cell r="C86">
            <v>68044.66</v>
          </cell>
        </row>
        <row r="87">
          <cell r="A87">
            <v>2441</v>
          </cell>
          <cell r="B87" t="str">
            <v>Madera y productos de madera</v>
          </cell>
          <cell r="C87">
            <v>68044.66</v>
          </cell>
        </row>
        <row r="88">
          <cell r="A88">
            <v>2450</v>
          </cell>
          <cell r="B88" t="str">
            <v>Vidrio y productos de vidrio</v>
          </cell>
          <cell r="C88">
            <v>27330.93</v>
          </cell>
        </row>
        <row r="89">
          <cell r="A89">
            <v>2451</v>
          </cell>
          <cell r="B89" t="str">
            <v>Vidrio y productos de vidrio</v>
          </cell>
          <cell r="C89">
            <v>27330.93</v>
          </cell>
        </row>
        <row r="90">
          <cell r="A90">
            <v>2460</v>
          </cell>
          <cell r="B90" t="str">
            <v>Material eléctrico y electrónico</v>
          </cell>
          <cell r="C90">
            <v>442732.53</v>
          </cell>
        </row>
        <row r="91">
          <cell r="A91">
            <v>2461</v>
          </cell>
          <cell r="B91" t="str">
            <v>Material eléctrico y electrónico</v>
          </cell>
          <cell r="C91">
            <v>442732.53</v>
          </cell>
        </row>
        <row r="92">
          <cell r="A92">
            <v>2470</v>
          </cell>
          <cell r="B92" t="str">
            <v>Artículos metálicos para la construcción</v>
          </cell>
          <cell r="C92">
            <v>213557.16</v>
          </cell>
        </row>
        <row r="93">
          <cell r="A93">
            <v>2471</v>
          </cell>
          <cell r="B93" t="str">
            <v>Artículos metálicos para la construcción</v>
          </cell>
          <cell r="C93">
            <v>213557.16</v>
          </cell>
        </row>
        <row r="94">
          <cell r="A94">
            <v>2480</v>
          </cell>
          <cell r="B94" t="str">
            <v>Materiales complementarios</v>
          </cell>
          <cell r="C94">
            <v>129162.62</v>
          </cell>
        </row>
        <row r="95">
          <cell r="A95">
            <v>2481</v>
          </cell>
          <cell r="B95" t="str">
            <v>Materiales complementarios</v>
          </cell>
          <cell r="C95">
            <v>129162.62</v>
          </cell>
        </row>
        <row r="96">
          <cell r="A96">
            <v>2490</v>
          </cell>
          <cell r="B96" t="str">
            <v>Otros materiales y artículos de construcción y reparación</v>
          </cell>
          <cell r="C96">
            <v>415050.91</v>
          </cell>
        </row>
        <row r="97">
          <cell r="A97">
            <v>2491</v>
          </cell>
          <cell r="B97" t="str">
            <v>Otros materiales y artículos de construcción y reparación</v>
          </cell>
          <cell r="C97">
            <v>415050.91</v>
          </cell>
        </row>
        <row r="98">
          <cell r="A98">
            <v>2500</v>
          </cell>
          <cell r="B98" t="str">
            <v>PRODUCTOS QUÍMICOS, FARMACÉUTICOS Y DE LABORATORIO</v>
          </cell>
          <cell r="C98">
            <v>358539.77</v>
          </cell>
        </row>
        <row r="99">
          <cell r="A99">
            <v>2510</v>
          </cell>
          <cell r="B99" t="str">
            <v>Productos químicos básicos</v>
          </cell>
          <cell r="C99">
            <v>13835.31</v>
          </cell>
        </row>
        <row r="100">
          <cell r="A100">
            <v>2511</v>
          </cell>
          <cell r="B100" t="str">
            <v>Productos químicos básicos</v>
          </cell>
          <cell r="C100">
            <v>13835.31</v>
          </cell>
        </row>
        <row r="101">
          <cell r="A101">
            <v>2520</v>
          </cell>
          <cell r="B101" t="str">
            <v>Fertilizantes, pesticidas y otros agroquímicos</v>
          </cell>
          <cell r="C101">
            <v>139092.48000000001</v>
          </cell>
        </row>
        <row r="102">
          <cell r="A102">
            <v>2521</v>
          </cell>
          <cell r="B102" t="str">
            <v>Fertilizantes, pesticidas y otros agroquímicos</v>
          </cell>
          <cell r="C102">
            <v>139092.48000000001</v>
          </cell>
        </row>
        <row r="103">
          <cell r="A103">
            <v>2530</v>
          </cell>
          <cell r="B103" t="str">
            <v>Medicinas y productos farmacéuticos</v>
          </cell>
          <cell r="C103">
            <v>62083.56</v>
          </cell>
        </row>
        <row r="104">
          <cell r="A104">
            <v>2531</v>
          </cell>
          <cell r="B104" t="str">
            <v>Medicinas y productos farmacéuticos</v>
          </cell>
          <cell r="C104">
            <v>62083.56</v>
          </cell>
        </row>
        <row r="105">
          <cell r="A105">
            <v>2540</v>
          </cell>
          <cell r="B105" t="str">
            <v>Materiales, accesorios y suministros médicos</v>
          </cell>
          <cell r="C105">
            <v>16022.49</v>
          </cell>
        </row>
        <row r="106">
          <cell r="A106">
            <v>2541</v>
          </cell>
          <cell r="B106" t="str">
            <v>Materiales, accesorios y suministros médicos</v>
          </cell>
          <cell r="C106">
            <v>16022.49</v>
          </cell>
        </row>
        <row r="107">
          <cell r="A107">
            <v>2550</v>
          </cell>
          <cell r="B107" t="str">
            <v>Materiales, accesorios y suministros de laboratorio</v>
          </cell>
          <cell r="C107">
            <v>16452.88</v>
          </cell>
        </row>
        <row r="108">
          <cell r="A108">
            <v>2551</v>
          </cell>
          <cell r="B108" t="str">
            <v>Materiales, accesorios y suministros de laboratorio</v>
          </cell>
          <cell r="C108">
            <v>16452.88</v>
          </cell>
        </row>
        <row r="109">
          <cell r="A109">
            <v>2560</v>
          </cell>
          <cell r="B109" t="str">
            <v>Fibras sintéticas, hules, plásticos y derivados</v>
          </cell>
          <cell r="C109">
            <v>99404.21</v>
          </cell>
        </row>
        <row r="110">
          <cell r="A110">
            <v>2561</v>
          </cell>
          <cell r="B110" t="str">
            <v>Fibras sintéticas, hules, plásticos y derivados</v>
          </cell>
          <cell r="C110">
            <v>99404.21</v>
          </cell>
        </row>
        <row r="111">
          <cell r="A111">
            <v>2590</v>
          </cell>
          <cell r="B111" t="str">
            <v>Otros productos químicos</v>
          </cell>
          <cell r="C111">
            <v>11648.84</v>
          </cell>
        </row>
        <row r="112">
          <cell r="A112">
            <v>2591</v>
          </cell>
          <cell r="B112" t="str">
            <v>Otros productos químicos</v>
          </cell>
          <cell r="C112">
            <v>11648.84</v>
          </cell>
        </row>
        <row r="113">
          <cell r="A113">
            <v>2600</v>
          </cell>
          <cell r="B113" t="str">
            <v>COMBUSTIBLES, LUBRICANTES Y ADITIVOS</v>
          </cell>
          <cell r="C113">
            <v>3957664.58</v>
          </cell>
        </row>
        <row r="114">
          <cell r="A114">
            <v>2610</v>
          </cell>
          <cell r="B114" t="str">
            <v>Combustibles, lubricantes y aditivos</v>
          </cell>
          <cell r="C114">
            <v>3957664.58</v>
          </cell>
        </row>
        <row r="115">
          <cell r="A115">
            <v>2611</v>
          </cell>
          <cell r="B115" t="str">
            <v>Combustibles, lubricantes y aditivos para vehiculos terrestres, aéreos, marítimos, lacustres y fluviales destinados a servicios públicos o la operación de programas públicos</v>
          </cell>
          <cell r="C115">
            <v>2186428.17</v>
          </cell>
        </row>
        <row r="116">
          <cell r="A116">
            <v>2612</v>
          </cell>
          <cell r="B116" t="str">
            <v>Combustibles, lubricantes y aditivos para vehículos destinados a servicios administrativos</v>
          </cell>
          <cell r="C116">
            <v>1738679.33</v>
          </cell>
        </row>
        <row r="117">
          <cell r="A117">
            <v>2614</v>
          </cell>
          <cell r="B117" t="str">
            <v>Combustibles, lubricantes y aditivos para maquinaria y equipo de producción</v>
          </cell>
          <cell r="C117">
            <v>32557.08</v>
          </cell>
        </row>
        <row r="118">
          <cell r="A118">
            <v>2700</v>
          </cell>
          <cell r="B118" t="str">
            <v>VESTUARIO, BLANCOS, PRENDAS DE PROTECCIÓN Y ARTÍCULOS DEPORTIVOS</v>
          </cell>
          <cell r="C118">
            <v>1032127.24</v>
          </cell>
        </row>
        <row r="119">
          <cell r="A119">
            <v>2710</v>
          </cell>
          <cell r="B119" t="str">
            <v>Vestuario y uniformes</v>
          </cell>
          <cell r="C119">
            <v>715376.34</v>
          </cell>
        </row>
        <row r="120">
          <cell r="A120">
            <v>2711</v>
          </cell>
          <cell r="B120" t="str">
            <v>Vestuario y uniformes</v>
          </cell>
          <cell r="C120">
            <v>715376.34</v>
          </cell>
        </row>
        <row r="121">
          <cell r="A121">
            <v>2720</v>
          </cell>
          <cell r="B121" t="str">
            <v>Prendas de seguridad y protección personal</v>
          </cell>
          <cell r="C121">
            <v>37209.58</v>
          </cell>
        </row>
        <row r="122">
          <cell r="A122">
            <v>2721</v>
          </cell>
          <cell r="B122" t="str">
            <v>Prendas de seguridad y protección personal</v>
          </cell>
          <cell r="C122">
            <v>37209.58</v>
          </cell>
        </row>
        <row r="123">
          <cell r="A123">
            <v>2730</v>
          </cell>
          <cell r="B123" t="str">
            <v>Artículos deportivos</v>
          </cell>
          <cell r="C123">
            <v>255790.96</v>
          </cell>
        </row>
        <row r="124">
          <cell r="A124">
            <v>2731</v>
          </cell>
          <cell r="B124" t="str">
            <v>Artículos deportivos</v>
          </cell>
          <cell r="C124">
            <v>255790.96</v>
          </cell>
        </row>
        <row r="125">
          <cell r="A125">
            <v>2740</v>
          </cell>
          <cell r="B125" t="str">
            <v>Productos textiles</v>
          </cell>
          <cell r="C125">
            <v>23750.36</v>
          </cell>
        </row>
        <row r="126">
          <cell r="A126">
            <v>2741</v>
          </cell>
          <cell r="B126" t="str">
            <v>Productos textiles</v>
          </cell>
          <cell r="C126">
            <v>23750.36</v>
          </cell>
        </row>
        <row r="127">
          <cell r="A127">
            <v>2900</v>
          </cell>
          <cell r="B127" t="str">
            <v>HERRAMIENTAS, REFACCIONES Y ACCESORIOS MENORES</v>
          </cell>
          <cell r="C127">
            <v>1578632.97</v>
          </cell>
        </row>
        <row r="128">
          <cell r="A128">
            <v>2910</v>
          </cell>
          <cell r="B128" t="str">
            <v>Herramientas menores</v>
          </cell>
          <cell r="C128">
            <v>103019.39</v>
          </cell>
        </row>
        <row r="129">
          <cell r="A129">
            <v>2911</v>
          </cell>
          <cell r="B129" t="str">
            <v>Herramientas menores</v>
          </cell>
          <cell r="C129">
            <v>103019.39</v>
          </cell>
        </row>
        <row r="130">
          <cell r="A130">
            <v>2920</v>
          </cell>
          <cell r="B130" t="str">
            <v>Refacciones y accesorios menores de edificios</v>
          </cell>
          <cell r="C130">
            <v>84654.48</v>
          </cell>
        </row>
        <row r="131">
          <cell r="A131">
            <v>2921</v>
          </cell>
          <cell r="B131" t="str">
            <v>Refacciones y accesorios menores de edificios</v>
          </cell>
          <cell r="C131">
            <v>84654.48</v>
          </cell>
        </row>
        <row r="132">
          <cell r="A132">
            <v>2930</v>
          </cell>
          <cell r="B132" t="str">
            <v>Refacciones y accesorios menores de mobiliario y equipo de administración, educacional y recreativo</v>
          </cell>
          <cell r="C132">
            <v>8161.94</v>
          </cell>
        </row>
        <row r="133">
          <cell r="A133">
            <v>2931</v>
          </cell>
          <cell r="B133" t="str">
            <v>Refacciones y accesorios menores de mobiliario y equipo de administración, educacional y recreativo</v>
          </cell>
          <cell r="C133">
            <v>8161.94</v>
          </cell>
        </row>
        <row r="134">
          <cell r="A134">
            <v>2940</v>
          </cell>
          <cell r="B134" t="str">
            <v>Refacciones y accesorios menores de equipo de cómputo y tecnologías de la información</v>
          </cell>
          <cell r="C134">
            <v>541579.84</v>
          </cell>
        </row>
        <row r="135">
          <cell r="A135">
            <v>2941</v>
          </cell>
          <cell r="B135" t="str">
            <v>Refacciones y accesorios menores de equipo de cómputo y telecomunicaciones</v>
          </cell>
          <cell r="C135">
            <v>541579.84</v>
          </cell>
        </row>
        <row r="136">
          <cell r="A136">
            <v>2950</v>
          </cell>
          <cell r="B136" t="str">
            <v>Refacciones y accesorios menores de equipo e instrumental médico y de laboratorio</v>
          </cell>
          <cell r="C136">
            <v>8788.99</v>
          </cell>
        </row>
        <row r="137">
          <cell r="A137">
            <v>2951</v>
          </cell>
          <cell r="B137" t="str">
            <v>Refacciones y accesorios menores de equipo e instrumental médico y de laboratorio</v>
          </cell>
          <cell r="C137">
            <v>8788.99</v>
          </cell>
        </row>
        <row r="138">
          <cell r="A138">
            <v>2960</v>
          </cell>
          <cell r="B138" t="str">
            <v>Refacciones y accesorios menores de equipo de transporte</v>
          </cell>
          <cell r="C138">
            <v>631738.96</v>
          </cell>
        </row>
        <row r="139">
          <cell r="A139">
            <v>2961</v>
          </cell>
          <cell r="B139" t="str">
            <v>Refacciones y accesorios menores de equipo de transporte</v>
          </cell>
          <cell r="C139">
            <v>631738.96</v>
          </cell>
        </row>
        <row r="140">
          <cell r="A140">
            <v>2980</v>
          </cell>
          <cell r="B140" t="str">
            <v>Refacciones y accesorios menores de maquinaria y otros equipos</v>
          </cell>
          <cell r="C140">
            <v>150128.59</v>
          </cell>
        </row>
        <row r="141">
          <cell r="A141">
            <v>2981</v>
          </cell>
          <cell r="B141" t="str">
            <v>Refacciones y accesorios menores de maquinaria y otros equipos</v>
          </cell>
          <cell r="C141">
            <v>150128.59</v>
          </cell>
        </row>
        <row r="143">
          <cell r="A143">
            <v>2990</v>
          </cell>
          <cell r="B143" t="str">
            <v>Refacciones y accesorios menores otros bienes muebles</v>
          </cell>
          <cell r="C143">
            <v>50560.78</v>
          </cell>
        </row>
        <row r="144">
          <cell r="A144">
            <v>2991</v>
          </cell>
          <cell r="B144" t="str">
            <v>Refacciones y accesorios menores otros bienes muebles</v>
          </cell>
          <cell r="C144">
            <v>50560.78</v>
          </cell>
        </row>
        <row r="145">
          <cell r="A145">
            <v>3000</v>
          </cell>
          <cell r="B145" t="str">
            <v>SERVICIOS GENERALES</v>
          </cell>
          <cell r="C145">
            <v>72237984.650000006</v>
          </cell>
        </row>
        <row r="146">
          <cell r="A146">
            <v>3100</v>
          </cell>
          <cell r="B146" t="str">
            <v>SERVICIOS BÁSICOS</v>
          </cell>
          <cell r="C146">
            <v>16173253.6</v>
          </cell>
        </row>
        <row r="147">
          <cell r="A147">
            <v>3110</v>
          </cell>
          <cell r="B147" t="str">
            <v>Energía eléctrica</v>
          </cell>
          <cell r="C147">
            <v>8727416.6500000004</v>
          </cell>
        </row>
        <row r="148">
          <cell r="A148">
            <v>3111</v>
          </cell>
          <cell r="B148" t="str">
            <v>Servicio de energía eléctrica</v>
          </cell>
          <cell r="C148">
            <v>8727416.6500000004</v>
          </cell>
        </row>
        <row r="149">
          <cell r="A149">
            <v>3120</v>
          </cell>
          <cell r="B149" t="str">
            <v>Gas</v>
          </cell>
          <cell r="C149">
            <v>106429.56</v>
          </cell>
        </row>
        <row r="150">
          <cell r="A150">
            <v>3121</v>
          </cell>
          <cell r="B150" t="str">
            <v>Servicio de Gas</v>
          </cell>
          <cell r="C150">
            <v>106429.56</v>
          </cell>
        </row>
        <row r="151">
          <cell r="A151">
            <v>3130</v>
          </cell>
          <cell r="B151" t="str">
            <v>Agua</v>
          </cell>
          <cell r="C151">
            <v>94315.19</v>
          </cell>
        </row>
        <row r="152">
          <cell r="A152">
            <v>3131</v>
          </cell>
          <cell r="B152" t="str">
            <v>Servicio de Agua</v>
          </cell>
          <cell r="C152">
            <v>94315.19</v>
          </cell>
        </row>
        <row r="153">
          <cell r="A153">
            <v>3140</v>
          </cell>
          <cell r="B153" t="str">
            <v>Telefonía tradicional</v>
          </cell>
          <cell r="C153">
            <v>72639.789999999994</v>
          </cell>
        </row>
        <row r="154">
          <cell r="A154">
            <v>3141</v>
          </cell>
          <cell r="B154" t="str">
            <v>Servicio Telefónico tradicional</v>
          </cell>
          <cell r="C154">
            <v>72639.789999999994</v>
          </cell>
        </row>
        <row r="155">
          <cell r="A155">
            <v>3170</v>
          </cell>
          <cell r="B155" t="str">
            <v>Servicios de acceso de Internet, redes y procesamiento de información</v>
          </cell>
          <cell r="C155">
            <v>7145736.6500000004</v>
          </cell>
        </row>
        <row r="156">
          <cell r="A156">
            <v>3171</v>
          </cell>
          <cell r="B156" t="str">
            <v>Servicios de acceso de Internet, redes y procesamiento de información</v>
          </cell>
          <cell r="C156">
            <v>7145736.6500000004</v>
          </cell>
        </row>
        <row r="157">
          <cell r="A157">
            <v>3180</v>
          </cell>
          <cell r="B157" t="str">
            <v>Servicios postales y telegráficos</v>
          </cell>
          <cell r="C157">
            <v>26715.759999999998</v>
          </cell>
        </row>
        <row r="158">
          <cell r="A158">
            <v>3181</v>
          </cell>
          <cell r="B158" t="str">
            <v>Servicio postal</v>
          </cell>
          <cell r="C158">
            <v>26715.759999999998</v>
          </cell>
        </row>
        <row r="159">
          <cell r="A159">
            <v>3200</v>
          </cell>
          <cell r="B159" t="str">
            <v>SERVICIOS DE ARRENDAMIENTO</v>
          </cell>
          <cell r="C159">
            <v>4521974.17</v>
          </cell>
        </row>
        <row r="160">
          <cell r="A160">
            <v>3210</v>
          </cell>
          <cell r="B160" t="str">
            <v>Arrendamiento de terrenos</v>
          </cell>
          <cell r="C160">
            <v>91137</v>
          </cell>
        </row>
        <row r="161">
          <cell r="A161">
            <v>3211</v>
          </cell>
          <cell r="B161" t="str">
            <v>Arrendamiento de terrenos</v>
          </cell>
          <cell r="C161">
            <v>91137</v>
          </cell>
        </row>
        <row r="162">
          <cell r="A162">
            <v>3220</v>
          </cell>
          <cell r="B162" t="str">
            <v>Arrendamiento de edificios</v>
          </cell>
          <cell r="C162">
            <v>699603.8</v>
          </cell>
        </row>
        <row r="163">
          <cell r="A163">
            <v>3221</v>
          </cell>
          <cell r="B163" t="str">
            <v>Arrendamiento de edificios</v>
          </cell>
          <cell r="C163">
            <v>699603.8</v>
          </cell>
        </row>
        <row r="164">
          <cell r="A164">
            <v>3230</v>
          </cell>
          <cell r="B164" t="str">
            <v>Arrendamiento de mobiliario y equipo de administración, educacional y recreativo</v>
          </cell>
          <cell r="C164">
            <v>1696761.51</v>
          </cell>
        </row>
        <row r="165">
          <cell r="A165">
            <v>3231</v>
          </cell>
          <cell r="B165" t="str">
            <v>Arrendamiento de mobiliario y equipo de administración, educacional y recreativo</v>
          </cell>
          <cell r="C165">
            <v>89202.95</v>
          </cell>
        </row>
        <row r="166">
          <cell r="A166">
            <v>3232</v>
          </cell>
          <cell r="B166" t="str">
            <v>Arrendamiento de equipo y bienes informáticos</v>
          </cell>
          <cell r="C166">
            <v>1607558.56</v>
          </cell>
        </row>
        <row r="167">
          <cell r="A167">
            <v>3250</v>
          </cell>
          <cell r="B167" t="str">
            <v>Arrendamiento de equipo de transporte</v>
          </cell>
          <cell r="C167">
            <v>1241880.3899999999</v>
          </cell>
        </row>
        <row r="168">
          <cell r="A168">
            <v>3251</v>
          </cell>
          <cell r="B168" t="str">
            <v>Arrendamiento de equipo de transporte</v>
          </cell>
          <cell r="C168">
            <v>1241880.3899999999</v>
          </cell>
        </row>
        <row r="169">
          <cell r="A169">
            <v>3260</v>
          </cell>
          <cell r="B169" t="str">
            <v>Arrendamiento de maquinaria, otros equipos y herramientas</v>
          </cell>
          <cell r="C169">
            <v>111123.3</v>
          </cell>
        </row>
        <row r="170">
          <cell r="A170">
            <v>3261</v>
          </cell>
          <cell r="B170" t="str">
            <v>Arrendamiento de maquinaria, otros equipos y herramientas</v>
          </cell>
          <cell r="C170">
            <v>111123.3</v>
          </cell>
        </row>
        <row r="171">
          <cell r="A171">
            <v>3270</v>
          </cell>
          <cell r="B171" t="str">
            <v>Arrendamiento de activos intangibles</v>
          </cell>
          <cell r="C171">
            <v>6474.74</v>
          </cell>
        </row>
        <row r="172">
          <cell r="A172">
            <v>3271</v>
          </cell>
          <cell r="B172" t="str">
            <v>Arrendamiento de activos intangibles</v>
          </cell>
          <cell r="C172">
            <v>6474.74</v>
          </cell>
        </row>
        <row r="173">
          <cell r="A173">
            <v>3290</v>
          </cell>
          <cell r="B173" t="str">
            <v>Otros arrendamientos</v>
          </cell>
          <cell r="C173">
            <v>674993.43</v>
          </cell>
        </row>
        <row r="174">
          <cell r="A174">
            <v>3291</v>
          </cell>
          <cell r="B174" t="str">
            <v>Otros arrendamientos</v>
          </cell>
          <cell r="C174">
            <v>674993.43</v>
          </cell>
        </row>
        <row r="175">
          <cell r="A175">
            <v>3300</v>
          </cell>
          <cell r="B175" t="str">
            <v>SERVICIOS PROFESIONALES, CIENTÍFICOS, TÉCNICOS Y OTROS SERVICIOS</v>
          </cell>
          <cell r="C175">
            <v>23957280.059999999</v>
          </cell>
        </row>
        <row r="176">
          <cell r="A176">
            <v>3310</v>
          </cell>
          <cell r="B176" t="str">
            <v>Servicios legales, de contabilidad, auditoría y relacionados</v>
          </cell>
          <cell r="C176">
            <v>2084521.78</v>
          </cell>
        </row>
        <row r="177">
          <cell r="A177">
            <v>3311</v>
          </cell>
          <cell r="B177" t="str">
            <v>Servicios legales, de contabilidad, auditoría y relacionados</v>
          </cell>
          <cell r="C177">
            <v>2084521.78</v>
          </cell>
        </row>
        <row r="178">
          <cell r="A178">
            <v>3320</v>
          </cell>
          <cell r="B178" t="str">
            <v>Servicios de diseño, arquitectura, ingeniería y actividades relacionadas</v>
          </cell>
          <cell r="C178">
            <v>0</v>
          </cell>
        </row>
        <row r="179">
          <cell r="A179">
            <v>3321</v>
          </cell>
          <cell r="B179" t="str">
            <v>Servicios de diseño, arquitectura, ingeniería y actividades relacionadas</v>
          </cell>
          <cell r="C179">
            <v>0</v>
          </cell>
        </row>
        <row r="180">
          <cell r="A180">
            <v>3330</v>
          </cell>
          <cell r="B180" t="str">
            <v>Servicios de consultoría administrativa, procesos, técnica y en tecnologías de la información</v>
          </cell>
          <cell r="C180">
            <v>2564514.3199999998</v>
          </cell>
        </row>
        <row r="181">
          <cell r="A181">
            <v>3331</v>
          </cell>
          <cell r="B181" t="str">
            <v>Servicios de consultoría administrativa e informática</v>
          </cell>
          <cell r="C181">
            <v>2564514.3199999998</v>
          </cell>
        </row>
        <row r="182">
          <cell r="A182">
            <v>3340</v>
          </cell>
          <cell r="B182" t="str">
            <v>Servicios de capacitación</v>
          </cell>
          <cell r="C182">
            <v>516893.63</v>
          </cell>
        </row>
        <row r="183">
          <cell r="A183">
            <v>3341</v>
          </cell>
          <cell r="B183" t="str">
            <v>Capacitación institucional</v>
          </cell>
          <cell r="C183">
            <v>28924.6</v>
          </cell>
        </row>
        <row r="184">
          <cell r="A184">
            <v>3342</v>
          </cell>
          <cell r="B184" t="str">
            <v>Capacitación especializada</v>
          </cell>
          <cell r="C184">
            <v>487969.03</v>
          </cell>
        </row>
        <row r="185">
          <cell r="A185">
            <v>3350</v>
          </cell>
          <cell r="B185" t="str">
            <v>Servicios de investigación científica y desarrollo</v>
          </cell>
          <cell r="C185">
            <v>0</v>
          </cell>
        </row>
        <row r="186">
          <cell r="A186">
            <v>3351</v>
          </cell>
          <cell r="B186" t="str">
            <v>Servicios de investigación científica y desarrollo</v>
          </cell>
          <cell r="C186">
            <v>0</v>
          </cell>
        </row>
        <row r="187">
          <cell r="A187">
            <v>3360</v>
          </cell>
          <cell r="B187" t="str">
            <v>Servicios de apoyo administrativo, traducción, fotocopiado e impresión</v>
          </cell>
          <cell r="C187">
            <v>1607295.96</v>
          </cell>
        </row>
        <row r="188">
          <cell r="A188">
            <v>3361</v>
          </cell>
          <cell r="B188" t="str">
            <v>Servicios de apoyo administrativo, fotocopiado e impresión</v>
          </cell>
          <cell r="C188">
            <v>18292.22</v>
          </cell>
        </row>
        <row r="189">
          <cell r="A189">
            <v>3362</v>
          </cell>
          <cell r="B189" t="str">
            <v>Servicio de impresión de documentos y papelería oficial</v>
          </cell>
          <cell r="C189">
            <v>1555058.57</v>
          </cell>
        </row>
        <row r="190">
          <cell r="A190">
            <v>3363</v>
          </cell>
          <cell r="B190" t="str">
            <v>Servicios de impresión de material informativo derivado de la operación y administración</v>
          </cell>
          <cell r="C190">
            <v>33945.17</v>
          </cell>
        </row>
        <row r="191">
          <cell r="A191">
            <v>3365</v>
          </cell>
          <cell r="B191" t="str">
            <v>Información en medios masivos derivada de la operación y administración de las dependencias y entidades</v>
          </cell>
          <cell r="C191">
            <v>0</v>
          </cell>
        </row>
        <row r="192">
          <cell r="A192">
            <v>3380</v>
          </cell>
          <cell r="B192" t="str">
            <v>Servicios de vigilancia</v>
          </cell>
          <cell r="C192">
            <v>6729643.3099999996</v>
          </cell>
        </row>
        <row r="193">
          <cell r="A193">
            <v>3381</v>
          </cell>
          <cell r="B193" t="str">
            <v>Servicios de vigilancia</v>
          </cell>
          <cell r="C193">
            <v>6729643.3099999996</v>
          </cell>
        </row>
        <row r="194">
          <cell r="A194">
            <v>3390</v>
          </cell>
          <cell r="B194" t="str">
            <v>Servicios profesionales, científicos y técnicos integrales</v>
          </cell>
          <cell r="C194">
            <v>10454411.060000001</v>
          </cell>
        </row>
        <row r="195">
          <cell r="A195">
            <v>3391</v>
          </cell>
          <cell r="B195" t="str">
            <v>Servicios profesionales, científicos y técnicos integrales</v>
          </cell>
          <cell r="C195">
            <v>10454411.060000001</v>
          </cell>
        </row>
        <row r="196">
          <cell r="A196">
            <v>3400</v>
          </cell>
          <cell r="B196" t="str">
            <v>SERVICIOS FINANCIEROS, BANCARIOS Y COMERCIALES</v>
          </cell>
          <cell r="C196">
            <v>2936486.18</v>
          </cell>
        </row>
        <row r="197">
          <cell r="A197">
            <v>3410</v>
          </cell>
          <cell r="B197" t="str">
            <v>Servicios financieros y bancarios</v>
          </cell>
          <cell r="C197">
            <v>763453.99</v>
          </cell>
        </row>
        <row r="198">
          <cell r="A198">
            <v>3411</v>
          </cell>
          <cell r="B198" t="str">
            <v>Servicios financieros y bancarios</v>
          </cell>
          <cell r="C198">
            <v>763453.99</v>
          </cell>
        </row>
        <row r="199">
          <cell r="A199">
            <v>3450</v>
          </cell>
          <cell r="B199" t="str">
            <v>Seguro de bienes patrimoniales</v>
          </cell>
          <cell r="C199">
            <v>2154700.65</v>
          </cell>
        </row>
        <row r="200">
          <cell r="A200">
            <v>3451</v>
          </cell>
          <cell r="B200" t="str">
            <v>Seguro de bienes patrimoniales</v>
          </cell>
          <cell r="C200">
            <v>2154700.65</v>
          </cell>
        </row>
        <row r="201">
          <cell r="A201">
            <v>3470</v>
          </cell>
          <cell r="B201" t="str">
            <v>Fletes y maniobras</v>
          </cell>
          <cell r="C201">
            <v>18331.54</v>
          </cell>
        </row>
        <row r="202">
          <cell r="A202">
            <v>3471</v>
          </cell>
          <cell r="B202" t="str">
            <v>Fletes y maniobras</v>
          </cell>
          <cell r="C202">
            <v>18331.54</v>
          </cell>
        </row>
        <row r="203">
          <cell r="A203">
            <v>3500</v>
          </cell>
          <cell r="B203" t="str">
            <v>SERVICIOS DE INSTALACIÓN, REPARACIÓN, MANTENIMIENTO Y CONSERVACIÓN</v>
          </cell>
          <cell r="C203">
            <v>6952556.25</v>
          </cell>
        </row>
        <row r="204">
          <cell r="A204">
            <v>3510</v>
          </cell>
          <cell r="B204" t="str">
            <v>Conservación y mantenimiento menor de inmuebles</v>
          </cell>
          <cell r="C204">
            <v>2323054.37</v>
          </cell>
        </row>
        <row r="205">
          <cell r="A205">
            <v>3511</v>
          </cell>
          <cell r="B205" t="str">
            <v>Conservación y mantenimiento menor de inmuebles</v>
          </cell>
          <cell r="C205">
            <v>346309.19</v>
          </cell>
        </row>
        <row r="206">
          <cell r="A206">
            <v>3512</v>
          </cell>
          <cell r="B206" t="str">
            <v>Mantenimiento y conservación menor de inmuebles para la prestación de servicios públicos</v>
          </cell>
          <cell r="C206">
            <v>1976745.18</v>
          </cell>
        </row>
        <row r="207">
          <cell r="A207">
            <v>3520</v>
          </cell>
          <cell r="B207" t="str">
            <v>Instalación, reparación y mantenimiento de mobiliario y equipo de administración, educacional y recreativo</v>
          </cell>
          <cell r="C207">
            <v>37969.760000000002</v>
          </cell>
        </row>
        <row r="208">
          <cell r="A208">
            <v>3521</v>
          </cell>
          <cell r="B208" t="str">
            <v>Instalación, reparación y mantenimiento de mobiliario y equipo de administración, educacional y recreativo</v>
          </cell>
          <cell r="C208">
            <v>37969.760000000002</v>
          </cell>
        </row>
        <row r="209">
          <cell r="A209">
            <v>3530</v>
          </cell>
          <cell r="B209" t="str">
            <v>Instalación, reparación y mantenimiento de equipo de cómputo y tecnología de la información</v>
          </cell>
          <cell r="C209">
            <v>2106512.0099999998</v>
          </cell>
        </row>
        <row r="210">
          <cell r="A210">
            <v>3531</v>
          </cell>
          <cell r="B210" t="str">
            <v>Instalación, reparación y mantenimiento de equipo de cómputo y tecnologías de la información</v>
          </cell>
          <cell r="C210">
            <v>2106512.0099999998</v>
          </cell>
        </row>
        <row r="211">
          <cell r="A211">
            <v>3540</v>
          </cell>
          <cell r="B211" t="str">
            <v>Instalación, reparación y mantenimiento de equipo e instrumental médico y de laboratorio</v>
          </cell>
          <cell r="C211">
            <v>56688.04</v>
          </cell>
        </row>
        <row r="212">
          <cell r="A212">
            <v>3541</v>
          </cell>
          <cell r="B212" t="str">
            <v>Instalación, reparación y mantenimiento de equipo e instrumental médico y de laboratorio</v>
          </cell>
          <cell r="C212">
            <v>56688.04</v>
          </cell>
        </row>
        <row r="213">
          <cell r="A213">
            <v>3550</v>
          </cell>
          <cell r="B213" t="str">
            <v>Reparación y mantenimiento de equipo de transporte</v>
          </cell>
          <cell r="C213">
            <v>1426958.32</v>
          </cell>
        </row>
        <row r="214">
          <cell r="A214">
            <v>3551</v>
          </cell>
          <cell r="B214" t="str">
            <v>Mantenimiento y conservación de vehículos terrestres, aéreos, marítimos, lacustres y fluviales</v>
          </cell>
          <cell r="C214">
            <v>1426958.32</v>
          </cell>
        </row>
        <row r="215">
          <cell r="A215">
            <v>3570</v>
          </cell>
          <cell r="B215" t="str">
            <v>Instalación, reparación y mantenimiento de maquinaria, otros equipos y herramienta</v>
          </cell>
          <cell r="C215">
            <v>527667.5</v>
          </cell>
        </row>
        <row r="216">
          <cell r="A216">
            <v>3571</v>
          </cell>
          <cell r="B216" t="str">
            <v>Instalación, reparación y mantenimiento de maquinaria, otros equipos y herramienta</v>
          </cell>
          <cell r="C216">
            <v>419597.17</v>
          </cell>
        </row>
        <row r="217">
          <cell r="A217">
            <v>3572</v>
          </cell>
          <cell r="B217" t="str">
            <v>Mantenimiento y conservación de maquinaria y equipo de trabajo específico</v>
          </cell>
          <cell r="C217">
            <v>108070.33</v>
          </cell>
        </row>
        <row r="218">
          <cell r="A218">
            <v>3580</v>
          </cell>
          <cell r="B218" t="str">
            <v>Servicios de limpieza y manejo de desechos</v>
          </cell>
          <cell r="C218">
            <v>278965.36</v>
          </cell>
        </row>
        <row r="219">
          <cell r="A219">
            <v>3581</v>
          </cell>
          <cell r="B219" t="str">
            <v>Servicios de limpieza y manejo de desechos</v>
          </cell>
          <cell r="C219">
            <v>278965.36</v>
          </cell>
        </row>
        <row r="220">
          <cell r="A220">
            <v>3590</v>
          </cell>
          <cell r="B220" t="str">
            <v>Servicios de jardinería y fumigación</v>
          </cell>
          <cell r="C220">
            <v>194740.89</v>
          </cell>
        </row>
        <row r="221">
          <cell r="A221">
            <v>3591</v>
          </cell>
          <cell r="B221" t="str">
            <v>Servicios de jardinería y fumigación</v>
          </cell>
          <cell r="C221">
            <v>194740.89</v>
          </cell>
        </row>
        <row r="222">
          <cell r="A222">
            <v>3600</v>
          </cell>
          <cell r="B222" t="str">
            <v>SERVICIOS DE COMUNICACIÓN SOCIAL Y PUBLICIDAD</v>
          </cell>
          <cell r="C222">
            <v>3065713.41</v>
          </cell>
        </row>
        <row r="223">
          <cell r="A223">
            <v>3610</v>
          </cell>
          <cell r="B223" t="str">
            <v>Servicios de telecomunicaciones y satélites</v>
          </cell>
          <cell r="C223">
            <v>388415.36</v>
          </cell>
        </row>
        <row r="224">
          <cell r="A224">
            <v>3611</v>
          </cell>
          <cell r="B224" t="str">
            <v>Difusión por radio, televisión y otros medios de mensajes sobre programas y actividades gubernamentales</v>
          </cell>
          <cell r="C224">
            <v>388415.36</v>
          </cell>
        </row>
        <row r="225">
          <cell r="A225">
            <v>3620</v>
          </cell>
          <cell r="B225" t="str">
            <v>Difusión por radio, televisión y otros medios de mensajes comerciales para promover la venta de bienes o servicios</v>
          </cell>
          <cell r="C225">
            <v>2677298.0499999998</v>
          </cell>
        </row>
        <row r="226">
          <cell r="A226">
            <v>3621</v>
          </cell>
          <cell r="B226" t="str">
            <v>Difusión por radio, televisión y otros medios de mensajes comerciales para promover la venta de bienes o servicios</v>
          </cell>
          <cell r="C226">
            <v>2677298.0499999998</v>
          </cell>
        </row>
        <row r="227">
          <cell r="A227">
            <v>3640</v>
          </cell>
          <cell r="B227" t="str">
            <v>Servicios de revelado de fotografías</v>
          </cell>
          <cell r="C227">
            <v>0</v>
          </cell>
        </row>
        <row r="228">
          <cell r="A228">
            <v>3641</v>
          </cell>
          <cell r="B228" t="str">
            <v>Servicios de revelado de fotografías</v>
          </cell>
          <cell r="C228">
            <v>0</v>
          </cell>
        </row>
        <row r="229">
          <cell r="A229">
            <v>3700</v>
          </cell>
          <cell r="B229" t="str">
            <v>SERVICIOS DE TRASLADOS Y VIÁTICOS</v>
          </cell>
          <cell r="C229">
            <v>6598543.25</v>
          </cell>
        </row>
        <row r="230">
          <cell r="A230">
            <v>3710</v>
          </cell>
          <cell r="B230" t="str">
            <v>Pasajes aéreos</v>
          </cell>
          <cell r="C230">
            <v>535230.9</v>
          </cell>
        </row>
        <row r="231">
          <cell r="A231">
            <v>3711</v>
          </cell>
          <cell r="B231" t="str">
            <v>Pasajes aéreos nacionales</v>
          </cell>
          <cell r="C231">
            <v>446440.88</v>
          </cell>
        </row>
        <row r="232">
          <cell r="A232">
            <v>3712</v>
          </cell>
          <cell r="B232" t="str">
            <v>Pasajes aéreos internacionales</v>
          </cell>
          <cell r="C232">
            <v>88790.02</v>
          </cell>
        </row>
        <row r="233">
          <cell r="A233">
            <v>3720</v>
          </cell>
          <cell r="B233" t="str">
            <v>Pasajes terrestres</v>
          </cell>
          <cell r="C233">
            <v>196812.72</v>
          </cell>
        </row>
        <row r="234">
          <cell r="A234">
            <v>3721</v>
          </cell>
          <cell r="B234" t="str">
            <v>Pasajes terrestres nacionales</v>
          </cell>
          <cell r="C234">
            <v>196812.72</v>
          </cell>
        </row>
        <row r="235">
          <cell r="A235">
            <v>3722</v>
          </cell>
          <cell r="B235" t="str">
            <v>Pasajes terrestres internacionales</v>
          </cell>
          <cell r="C235">
            <v>0</v>
          </cell>
        </row>
        <row r="236">
          <cell r="A236">
            <v>3750</v>
          </cell>
          <cell r="B236" t="str">
            <v>Viáticos en el país</v>
          </cell>
          <cell r="C236">
            <v>5618199.3399999999</v>
          </cell>
        </row>
        <row r="237">
          <cell r="A237">
            <v>3751</v>
          </cell>
          <cell r="B237" t="str">
            <v>Viáticos en el país</v>
          </cell>
          <cell r="C237">
            <v>5618199.3399999999</v>
          </cell>
        </row>
        <row r="238">
          <cell r="A238">
            <v>3760</v>
          </cell>
          <cell r="B238" t="str">
            <v>Viáticos en el extranjero</v>
          </cell>
          <cell r="C238">
            <v>54280.34</v>
          </cell>
        </row>
        <row r="239">
          <cell r="A239">
            <v>3761</v>
          </cell>
          <cell r="B239" t="str">
            <v>Viáticos en el extranjero</v>
          </cell>
          <cell r="C239">
            <v>54280.34</v>
          </cell>
        </row>
        <row r="240">
          <cell r="A240">
            <v>3790</v>
          </cell>
          <cell r="B240" t="str">
            <v>Otros servicios de traslado y hospedaje</v>
          </cell>
          <cell r="C240">
            <v>194019.95</v>
          </cell>
        </row>
        <row r="241">
          <cell r="A241">
            <v>3791</v>
          </cell>
          <cell r="B241" t="str">
            <v>Otros servicios de traslado y hospedaje</v>
          </cell>
          <cell r="C241">
            <v>194019.95</v>
          </cell>
        </row>
        <row r="242">
          <cell r="A242">
            <v>3800</v>
          </cell>
          <cell r="B242" t="str">
            <v>SERVICIOS OFICIALES</v>
          </cell>
          <cell r="C242">
            <v>7351839.21</v>
          </cell>
        </row>
        <row r="243">
          <cell r="A243">
            <v>3820</v>
          </cell>
          <cell r="B243" t="str">
            <v>Gastos de orden social y cultural</v>
          </cell>
          <cell r="C243">
            <v>1304524.05</v>
          </cell>
        </row>
        <row r="244">
          <cell r="A244">
            <v>3821</v>
          </cell>
          <cell r="B244" t="str">
            <v>Gastos de orden social y cultural</v>
          </cell>
          <cell r="C244">
            <v>897199.15</v>
          </cell>
        </row>
        <row r="245">
          <cell r="A245">
            <v>3822</v>
          </cell>
          <cell r="B245" t="str">
            <v>Gastos de orden cultural</v>
          </cell>
          <cell r="C245">
            <v>407324.9</v>
          </cell>
        </row>
        <row r="246">
          <cell r="A246">
            <v>3830</v>
          </cell>
          <cell r="B246" t="str">
            <v>Congresos y convenciones</v>
          </cell>
          <cell r="C246">
            <v>6047315.1600000001</v>
          </cell>
        </row>
        <row r="247">
          <cell r="A247">
            <v>3831</v>
          </cell>
          <cell r="B247" t="str">
            <v>Congresos y convenciones</v>
          </cell>
          <cell r="C247">
            <v>6047315.1600000001</v>
          </cell>
        </row>
        <row r="248">
          <cell r="A248">
            <v>3850</v>
          </cell>
          <cell r="B248" t="str">
            <v>Gastos de representación</v>
          </cell>
          <cell r="C248">
            <v>0</v>
          </cell>
        </row>
        <row r="249">
          <cell r="A249">
            <v>3851</v>
          </cell>
          <cell r="B249" t="str">
            <v>Gastos de representación</v>
          </cell>
          <cell r="C249">
            <v>0</v>
          </cell>
        </row>
        <row r="250">
          <cell r="A250">
            <v>3900</v>
          </cell>
          <cell r="B250" t="str">
            <v>OTROS SERVICIOS GENERALES</v>
          </cell>
          <cell r="C250">
            <v>680338.52</v>
          </cell>
        </row>
        <row r="251">
          <cell r="A251">
            <v>3920</v>
          </cell>
          <cell r="B251" t="str">
            <v>Impuestos y derechos</v>
          </cell>
          <cell r="C251">
            <v>680272.52</v>
          </cell>
        </row>
        <row r="252">
          <cell r="A252">
            <v>3921</v>
          </cell>
          <cell r="B252" t="str">
            <v>Otros Impuestos y derechos</v>
          </cell>
          <cell r="C252">
            <v>680272.52</v>
          </cell>
        </row>
        <row r="253">
          <cell r="A253">
            <v>3940</v>
          </cell>
          <cell r="B253" t="str">
            <v>Sentencias y resoluciones por autoridad competente</v>
          </cell>
          <cell r="C253">
            <v>0</v>
          </cell>
        </row>
        <row r="254">
          <cell r="A254">
            <v>3941</v>
          </cell>
          <cell r="B254" t="str">
            <v>Sentencias y resoluciones por autoridad competente</v>
          </cell>
          <cell r="C254">
            <v>0</v>
          </cell>
        </row>
        <row r="255">
          <cell r="A255">
            <v>3950</v>
          </cell>
          <cell r="B255" t="str">
            <v>Penas, multas, accesorios y actualizaciones</v>
          </cell>
          <cell r="C255">
            <v>66</v>
          </cell>
        </row>
        <row r="256">
          <cell r="A256">
            <v>3951</v>
          </cell>
          <cell r="B256" t="str">
            <v>Penas, multas, accesorios y actualizaciones</v>
          </cell>
          <cell r="C256">
            <v>66</v>
          </cell>
        </row>
        <row r="257">
          <cell r="A257">
            <v>4000</v>
          </cell>
          <cell r="B257" t="str">
            <v>TRANSFERENCIAS, ASIGNACIONES, SUBSIDIOS Y OTRAS AYUDAS</v>
          </cell>
          <cell r="C257">
            <v>14427900.539999999</v>
          </cell>
        </row>
        <row r="258">
          <cell r="A258">
            <v>4200</v>
          </cell>
          <cell r="B258" t="str">
            <v>TRANSFERENCIAS AL RESTO DEL SECTOR PÚBLICO</v>
          </cell>
          <cell r="C258">
            <v>176940.93</v>
          </cell>
        </row>
        <row r="259">
          <cell r="A259">
            <v>4240</v>
          </cell>
          <cell r="B259" t="str">
            <v>Transferencias otorgadas a entidades federativas y municipios</v>
          </cell>
          <cell r="C259">
            <v>176940.93</v>
          </cell>
        </row>
        <row r="260">
          <cell r="A260">
            <v>4246</v>
          </cell>
          <cell r="B260" t="str">
            <v>Programas y conceptos complementarios</v>
          </cell>
          <cell r="C260">
            <v>176940.93</v>
          </cell>
        </row>
        <row r="261">
          <cell r="A261">
            <v>4400</v>
          </cell>
          <cell r="B261" t="str">
            <v>AYUDAS SOCIALES</v>
          </cell>
          <cell r="C261">
            <v>14250959.609999999</v>
          </cell>
        </row>
        <row r="262">
          <cell r="A262">
            <v>4410</v>
          </cell>
          <cell r="B262" t="str">
            <v>Ayudas sociales a personas</v>
          </cell>
          <cell r="C262">
            <v>5951284.0700000003</v>
          </cell>
        </row>
        <row r="263">
          <cell r="A263">
            <v>4412</v>
          </cell>
          <cell r="B263" t="str">
            <v>Ayudas para gastos por servicios de traslado de personas</v>
          </cell>
          <cell r="C263">
            <v>4533947.8099999996</v>
          </cell>
        </row>
        <row r="264">
          <cell r="A264">
            <v>4414</v>
          </cell>
          <cell r="B264" t="str">
            <v>Ayuda al seguro escolar contra accidentes personales</v>
          </cell>
          <cell r="C264">
            <v>1274223.8899999999</v>
          </cell>
        </row>
        <row r="265">
          <cell r="A265">
            <v>4419</v>
          </cell>
          <cell r="B265" t="str">
            <v>Ayudas para erogaciones contingentes</v>
          </cell>
          <cell r="C265">
            <v>143112.37</v>
          </cell>
        </row>
        <row r="266">
          <cell r="A266">
            <v>4420</v>
          </cell>
          <cell r="B266" t="str">
            <v>Becas y otras ayudas para programas de capacitación</v>
          </cell>
          <cell r="C266">
            <v>6931223.54</v>
          </cell>
        </row>
        <row r="267">
          <cell r="A267">
            <v>4421</v>
          </cell>
          <cell r="B267" t="str">
            <v>Becas y otras ayudas para programas de capacitación</v>
          </cell>
          <cell r="C267">
            <v>6591945.9000000004</v>
          </cell>
        </row>
        <row r="268">
          <cell r="A268">
            <v>4422</v>
          </cell>
          <cell r="B268" t="str">
            <v>Ayudas a pre y premios</v>
          </cell>
          <cell r="C268">
            <v>339277.64</v>
          </cell>
        </row>
        <row r="269">
          <cell r="A269">
            <v>4440</v>
          </cell>
          <cell r="B269" t="str">
            <v>Ayudas sociales a actividades científicas o académicas</v>
          </cell>
          <cell r="C269">
            <v>661452</v>
          </cell>
        </row>
        <row r="270">
          <cell r="A270">
            <v>4441</v>
          </cell>
          <cell r="B270" t="str">
            <v>Ayudas sociales a actividades científicas o académicas</v>
          </cell>
          <cell r="C270">
            <v>661452</v>
          </cell>
        </row>
        <row r="271">
          <cell r="A271">
            <v>4450</v>
          </cell>
          <cell r="B271" t="str">
            <v>Ayudas sociales a  instituciones sin fines de lucro</v>
          </cell>
          <cell r="C271">
            <v>707000</v>
          </cell>
        </row>
        <row r="272">
          <cell r="A272">
            <v>4451</v>
          </cell>
          <cell r="B272" t="str">
            <v>Ayudas sociales a instituciones sin fines de lucro</v>
          </cell>
          <cell r="C272">
            <v>707000</v>
          </cell>
        </row>
        <row r="273">
          <cell r="A273">
            <v>5000</v>
          </cell>
          <cell r="B273" t="str">
            <v>BIENES MUEBLES, INMUEBLES E INTANGIBLES</v>
          </cell>
          <cell r="C273">
            <v>122838142.36</v>
          </cell>
        </row>
        <row r="274">
          <cell r="A274">
            <v>5100</v>
          </cell>
          <cell r="B274" t="str">
            <v>MOBILIARIO Y EQUIPO DE ADMINISTRACIÓN</v>
          </cell>
          <cell r="C274">
            <v>11032576.09</v>
          </cell>
        </row>
        <row r="275">
          <cell r="A275">
            <v>5110</v>
          </cell>
          <cell r="B275" t="str">
            <v>Muebles de oficina y estantería</v>
          </cell>
          <cell r="C275">
            <v>23910.44</v>
          </cell>
        </row>
        <row r="276">
          <cell r="A276">
            <v>5111</v>
          </cell>
          <cell r="B276" t="str">
            <v>Muebles de oficina y estantería</v>
          </cell>
          <cell r="C276">
            <v>23910.44</v>
          </cell>
        </row>
        <row r="277">
          <cell r="A277">
            <v>5120</v>
          </cell>
          <cell r="B277" t="str">
            <v>Muebles, excepto de oficina y estantería</v>
          </cell>
          <cell r="C277">
            <v>27457.200000000001</v>
          </cell>
        </row>
        <row r="278">
          <cell r="A278">
            <v>5121</v>
          </cell>
          <cell r="B278" t="str">
            <v>Muebles, excepto de oficina y estantería</v>
          </cell>
          <cell r="C278">
            <v>27457.200000000001</v>
          </cell>
        </row>
        <row r="279">
          <cell r="A279">
            <v>5150</v>
          </cell>
          <cell r="B279" t="str">
            <v>Equipo de cómputo y de tecnologías de la información</v>
          </cell>
          <cell r="C279">
            <v>10952082.609999999</v>
          </cell>
        </row>
        <row r="280">
          <cell r="A280">
            <v>5151</v>
          </cell>
          <cell r="B280" t="str">
            <v>Equipo de cómputo y de tecnología de la información</v>
          </cell>
          <cell r="C280">
            <v>10952082.609999999</v>
          </cell>
        </row>
        <row r="281">
          <cell r="A281">
            <v>5190</v>
          </cell>
          <cell r="B281" t="str">
            <v>Otros mobiliarios y equipos de administración</v>
          </cell>
          <cell r="C281">
            <v>29125.84</v>
          </cell>
        </row>
        <row r="282">
          <cell r="A282">
            <v>5191</v>
          </cell>
          <cell r="B282" t="str">
            <v>Otros mobiliarios y equipos de administración</v>
          </cell>
          <cell r="C282">
            <v>29125.84</v>
          </cell>
        </row>
        <row r="283">
          <cell r="A283">
            <v>5200</v>
          </cell>
          <cell r="B283" t="str">
            <v>MOBILIARIO Y EQUIPO EDUCACIONAL Y RECREATIVO</v>
          </cell>
          <cell r="C283">
            <v>87118.39</v>
          </cell>
        </row>
        <row r="284">
          <cell r="A284">
            <v>5210</v>
          </cell>
          <cell r="B284" t="str">
            <v>Equipos y aparatos audiovisuales</v>
          </cell>
          <cell r="C284">
            <v>87118.39</v>
          </cell>
        </row>
        <row r="285">
          <cell r="A285">
            <v>5211</v>
          </cell>
          <cell r="B285" t="str">
            <v>Equipos y aparatos audiovisuales</v>
          </cell>
          <cell r="C285">
            <v>87118.39</v>
          </cell>
        </row>
        <row r="286">
          <cell r="A286">
            <v>5220</v>
          </cell>
          <cell r="B286" t="str">
            <v>Aparatos deportivos</v>
          </cell>
          <cell r="C286">
            <v>0</v>
          </cell>
        </row>
        <row r="287">
          <cell r="A287">
            <v>5221</v>
          </cell>
          <cell r="B287" t="str">
            <v>Aparatos deportivos</v>
          </cell>
          <cell r="C287">
            <v>0</v>
          </cell>
        </row>
        <row r="288">
          <cell r="A288">
            <v>5230</v>
          </cell>
          <cell r="B288" t="str">
            <v>Cámaras fotográficas y de video</v>
          </cell>
          <cell r="C288">
            <v>0</v>
          </cell>
        </row>
        <row r="289">
          <cell r="A289">
            <v>5231</v>
          </cell>
          <cell r="B289" t="str">
            <v>Cámaras fotográficas y de video</v>
          </cell>
          <cell r="C289">
            <v>0</v>
          </cell>
        </row>
        <row r="290">
          <cell r="A290">
            <v>5290</v>
          </cell>
          <cell r="B290" t="str">
            <v>Otro mobiliario y equipo educacional y recreativo</v>
          </cell>
          <cell r="C290">
            <v>0</v>
          </cell>
        </row>
        <row r="291">
          <cell r="A291">
            <v>5291</v>
          </cell>
          <cell r="B291" t="str">
            <v>Otro mobiliario y equipo educacional y recreativo</v>
          </cell>
          <cell r="C291">
            <v>0</v>
          </cell>
        </row>
        <row r="292">
          <cell r="A292">
            <v>5300</v>
          </cell>
          <cell r="B292" t="str">
            <v>EQUIPO E INSTRUMENTAL MÉDICO Y DE LABORATORIO</v>
          </cell>
          <cell r="C292">
            <v>0</v>
          </cell>
        </row>
        <row r="293">
          <cell r="A293">
            <v>5310</v>
          </cell>
          <cell r="B293" t="str">
            <v>Equipo médico y de laboratorio</v>
          </cell>
          <cell r="C293">
            <v>0</v>
          </cell>
        </row>
        <row r="294">
          <cell r="A294">
            <v>5311</v>
          </cell>
          <cell r="B294" t="str">
            <v>Equipo médico y de laboratorio</v>
          </cell>
          <cell r="C294">
            <v>0</v>
          </cell>
        </row>
        <row r="295">
          <cell r="A295">
            <v>5400</v>
          </cell>
          <cell r="B295" t="str">
            <v>VEHÍCULOS Y EQUIPO DE TRANSPORTE</v>
          </cell>
          <cell r="C295">
            <v>5027213.04</v>
          </cell>
        </row>
        <row r="296">
          <cell r="A296">
            <v>5410</v>
          </cell>
          <cell r="B296" t="str">
            <v>Vehículos y equipo terrestre</v>
          </cell>
          <cell r="C296">
            <v>5027213.04</v>
          </cell>
        </row>
        <row r="297">
          <cell r="A297">
            <v>5411</v>
          </cell>
          <cell r="B297" t="str">
            <v>Vehículos y equipo terrestres destinados a servicios  públicos y la operación de programas públicos</v>
          </cell>
          <cell r="C297">
            <v>1126225</v>
          </cell>
        </row>
        <row r="298">
          <cell r="A298">
            <v>5412</v>
          </cell>
          <cell r="B298" t="str">
            <v>Vehículos y equipo terrestres, destinados a servicios administrativos</v>
          </cell>
          <cell r="C298">
            <v>3900988.04</v>
          </cell>
        </row>
        <row r="299">
          <cell r="A299">
            <v>5600</v>
          </cell>
          <cell r="B299" t="str">
            <v>MAQUINARIA, OTROS EQUIPOS Y HERRAMIENTAS</v>
          </cell>
          <cell r="C299">
            <v>105832841.8</v>
          </cell>
        </row>
        <row r="300">
          <cell r="A300">
            <v>5610</v>
          </cell>
          <cell r="B300" t="str">
            <v>Maquinaria y equipo agropecuario</v>
          </cell>
          <cell r="C300">
            <v>0</v>
          </cell>
        </row>
        <row r="301">
          <cell r="A301">
            <v>5611</v>
          </cell>
          <cell r="B301" t="str">
            <v>Maquinaria y equipo agropecuario</v>
          </cell>
          <cell r="C301">
            <v>0</v>
          </cell>
        </row>
        <row r="302">
          <cell r="A302">
            <v>5640</v>
          </cell>
          <cell r="B302" t="str">
            <v>Sistemas de aire acondicionado, calefacción y de refrigeración industrial y comercial</v>
          </cell>
          <cell r="C302">
            <v>14309</v>
          </cell>
        </row>
        <row r="303">
          <cell r="A303">
            <v>5641</v>
          </cell>
          <cell r="B303" t="str">
            <v>Sistemas de aire acondicionado, calefacción y de refrigeración industrial y comercial</v>
          </cell>
          <cell r="C303">
            <v>14309</v>
          </cell>
        </row>
        <row r="304">
          <cell r="A304">
            <v>5650</v>
          </cell>
          <cell r="B304" t="str">
            <v>Equipo de comunicación y telecomunicación</v>
          </cell>
          <cell r="C304">
            <v>0</v>
          </cell>
        </row>
        <row r="305">
          <cell r="A305">
            <v>5651</v>
          </cell>
          <cell r="B305" t="str">
            <v>Equipo de comunicación y telecomunicación</v>
          </cell>
          <cell r="C305">
            <v>0</v>
          </cell>
        </row>
        <row r="306">
          <cell r="A306">
            <v>5660</v>
          </cell>
          <cell r="B306" t="str">
            <v>Equipos de generación eléctrica, aparatos y accesorios eléctricos</v>
          </cell>
          <cell r="C306">
            <v>0</v>
          </cell>
        </row>
        <row r="307">
          <cell r="A307">
            <v>5661</v>
          </cell>
          <cell r="B307" t="str">
            <v>Equipos de generación eléctrica, aparatos y accesorios eléctricos</v>
          </cell>
          <cell r="C307">
            <v>0</v>
          </cell>
        </row>
        <row r="308">
          <cell r="A308">
            <v>5690</v>
          </cell>
          <cell r="B308" t="str">
            <v>Otros equipos</v>
          </cell>
          <cell r="C308">
            <v>105818532.8</v>
          </cell>
        </row>
        <row r="309">
          <cell r="A309">
            <v>5694</v>
          </cell>
          <cell r="B309" t="str">
            <v>Maquinaria y equipo diverso</v>
          </cell>
          <cell r="C309">
            <v>105818532.8</v>
          </cell>
        </row>
        <row r="310">
          <cell r="A310">
            <v>5900</v>
          </cell>
          <cell r="B310" t="str">
            <v>ACTIVOS INTANGIBLES</v>
          </cell>
          <cell r="C310">
            <v>858393.04</v>
          </cell>
        </row>
        <row r="311">
          <cell r="A311">
            <v>5910</v>
          </cell>
          <cell r="B311" t="str">
            <v>Software</v>
          </cell>
          <cell r="C311">
            <v>858393.04</v>
          </cell>
        </row>
        <row r="312">
          <cell r="A312">
            <v>5911</v>
          </cell>
          <cell r="B312" t="str">
            <v>Software</v>
          </cell>
          <cell r="C312">
            <v>858393.04</v>
          </cell>
        </row>
        <row r="313">
          <cell r="A313">
            <v>5930</v>
          </cell>
          <cell r="B313" t="str">
            <v>Marcas</v>
          </cell>
          <cell r="C313">
            <v>0</v>
          </cell>
        </row>
        <row r="314">
          <cell r="A314">
            <v>5931</v>
          </cell>
          <cell r="B314" t="str">
            <v>Marcas</v>
          </cell>
          <cell r="C314">
            <v>0</v>
          </cell>
        </row>
        <row r="315">
          <cell r="A315">
            <v>5970</v>
          </cell>
          <cell r="B315" t="str">
            <v>Licencias informáticas e intelectuales</v>
          </cell>
          <cell r="C315">
            <v>0</v>
          </cell>
        </row>
        <row r="316">
          <cell r="A316">
            <v>5971</v>
          </cell>
          <cell r="B316" t="str">
            <v>Licencias informáticas e intelectuales</v>
          </cell>
          <cell r="C316">
            <v>0</v>
          </cell>
        </row>
        <row r="317">
          <cell r="A317">
            <v>6000</v>
          </cell>
          <cell r="B317" t="str">
            <v>INVERSIÓN PÚBLICA</v>
          </cell>
          <cell r="C317">
            <v>5747451.5899999999</v>
          </cell>
        </row>
        <row r="318">
          <cell r="A318">
            <v>6100</v>
          </cell>
          <cell r="B318" t="str">
            <v>OBRA PÚBLICA EN BIENES DE DOMINIO PÚBLICO</v>
          </cell>
          <cell r="C318">
            <v>5747451.5899999999</v>
          </cell>
        </row>
        <row r="319">
          <cell r="A319">
            <v>6120</v>
          </cell>
          <cell r="B319" t="str">
            <v>Edificación no habitacional</v>
          </cell>
          <cell r="C319">
            <v>5747451.5899999999</v>
          </cell>
        </row>
        <row r="320">
          <cell r="A320">
            <v>6123</v>
          </cell>
          <cell r="B320" t="str">
            <v>Edificaciones educativas y culturales</v>
          </cell>
          <cell r="C320">
            <v>5747451.5899999999</v>
          </cell>
        </row>
        <row r="321">
          <cell r="B321" t="str">
            <v>Total</v>
          </cell>
          <cell r="C321">
            <v>660905369.88999999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topLeftCell="A8" zoomScale="140" zoomScaleNormal="140" workbookViewId="0">
      <selection activeCell="A2" sqref="A2:E17"/>
    </sheetView>
  </sheetViews>
  <sheetFormatPr baseColWidth="10" defaultRowHeight="15"/>
  <cols>
    <col min="1" max="1" width="6" customWidth="1"/>
    <col min="2" max="2" width="16.28515625" customWidth="1"/>
    <col min="3" max="3" width="49.140625" customWidth="1"/>
    <col min="4" max="4" width="24.7109375" customWidth="1"/>
    <col min="5" max="5" width="20.5703125" bestFit="1" customWidth="1"/>
    <col min="6" max="6" width="16" style="40" bestFit="1" customWidth="1"/>
    <col min="7" max="7" width="16" style="30" bestFit="1" customWidth="1"/>
    <col min="8" max="16" width="11.5703125" style="30"/>
  </cols>
  <sheetData>
    <row r="1" spans="2:8" s="30" customFormat="1" ht="16.5">
      <c r="B1" s="62"/>
      <c r="C1" s="62"/>
      <c r="D1" s="62"/>
      <c r="E1" s="62"/>
      <c r="F1" s="62"/>
      <c r="G1" s="62"/>
      <c r="H1" s="62"/>
    </row>
    <row r="2" spans="2:8" s="30" customFormat="1" ht="25.5" customHeight="1">
      <c r="B2" s="63" t="s">
        <v>0</v>
      </c>
      <c r="C2" s="63"/>
      <c r="D2" s="63"/>
      <c r="E2" s="63"/>
      <c r="F2" s="31"/>
      <c r="G2" s="32"/>
      <c r="H2" s="32"/>
    </row>
    <row r="3" spans="2:8" s="30" customFormat="1" ht="15.95" customHeight="1">
      <c r="B3" s="64" t="s">
        <v>158</v>
      </c>
      <c r="C3" s="64"/>
      <c r="D3" s="64"/>
      <c r="E3" s="64"/>
      <c r="F3" s="33"/>
      <c r="G3" s="34"/>
      <c r="H3" s="34"/>
    </row>
    <row r="4" spans="2:8" s="30" customFormat="1" ht="39.75" customHeight="1">
      <c r="B4" s="65" t="s">
        <v>153</v>
      </c>
      <c r="C4" s="65"/>
      <c r="D4" s="65"/>
      <c r="E4" s="65"/>
      <c r="F4" s="35"/>
      <c r="G4" s="36"/>
      <c r="H4" s="36"/>
    </row>
    <row r="5" spans="2:8" s="30" customFormat="1" ht="62.1" customHeight="1">
      <c r="B5" s="37"/>
      <c r="C5" s="37"/>
      <c r="D5" s="37"/>
      <c r="E5" s="37"/>
      <c r="F5" s="35"/>
      <c r="G5" s="36"/>
      <c r="H5" s="36"/>
    </row>
    <row r="6" spans="2:8" s="30" customFormat="1" ht="17.25" customHeight="1">
      <c r="B6" s="38"/>
      <c r="C6" s="38"/>
      <c r="D6" s="38"/>
      <c r="E6" s="38"/>
      <c r="F6" s="39"/>
      <c r="G6" s="38"/>
      <c r="H6" s="38"/>
    </row>
    <row r="7" spans="2:8" s="30" customFormat="1">
      <c r="B7" s="50" t="s">
        <v>154</v>
      </c>
      <c r="C7" s="51"/>
      <c r="D7" s="66" t="s">
        <v>161</v>
      </c>
      <c r="E7" s="66" t="s">
        <v>155</v>
      </c>
      <c r="F7" s="40"/>
    </row>
    <row r="8" spans="2:8" s="30" customFormat="1">
      <c r="B8" s="52"/>
      <c r="C8" s="53"/>
      <c r="D8" s="55"/>
      <c r="E8" s="55"/>
      <c r="F8" s="40"/>
    </row>
    <row r="9" spans="2:8" s="30" customFormat="1">
      <c r="B9" s="56" t="s">
        <v>2</v>
      </c>
      <c r="C9" s="57"/>
      <c r="D9" s="47"/>
      <c r="E9" s="41">
        <f>'Anexo H Ppto Egresos'!D159</f>
        <v>307472796</v>
      </c>
      <c r="F9" s="40"/>
    </row>
    <row r="10" spans="2:8" s="30" customFormat="1">
      <c r="B10" s="60" t="s">
        <v>1</v>
      </c>
      <c r="C10" s="61"/>
      <c r="D10" s="48"/>
      <c r="E10" s="41">
        <f>'Anexo H Ppto Egresos'!C159</f>
        <v>251253147</v>
      </c>
      <c r="F10" s="40"/>
    </row>
    <row r="11" spans="2:8" s="30" customFormat="1">
      <c r="B11" s="56" t="s">
        <v>3</v>
      </c>
      <c r="C11" s="57"/>
      <c r="D11" s="47"/>
      <c r="E11" s="41">
        <f>'Anexo H Ppto Egresos'!E159</f>
        <v>70000000</v>
      </c>
      <c r="G11" s="42"/>
    </row>
    <row r="12" spans="2:8" s="30" customFormat="1" ht="15" customHeight="1">
      <c r="B12" s="58" t="s">
        <v>156</v>
      </c>
      <c r="C12" s="59"/>
      <c r="D12" s="49">
        <f>'Anexo H Ppto Egresos'!G159</f>
        <v>10535762.15</v>
      </c>
      <c r="E12" s="41"/>
    </row>
    <row r="13" spans="2:8" s="30" customFormat="1" ht="15" customHeight="1">
      <c r="B13" s="58" t="s">
        <v>157</v>
      </c>
      <c r="C13" s="59"/>
      <c r="D13" s="49">
        <v>21362885.719999999</v>
      </c>
      <c r="E13" s="41"/>
    </row>
    <row r="14" spans="2:8" s="30" customFormat="1" ht="15" customHeight="1">
      <c r="B14" s="56" t="s">
        <v>160</v>
      </c>
      <c r="C14" s="57"/>
      <c r="D14" s="41"/>
      <c r="E14" s="41">
        <f>D12+D13</f>
        <v>31898647.869999997</v>
      </c>
    </row>
    <row r="15" spans="2:8" s="30" customFormat="1">
      <c r="B15" s="50" t="s">
        <v>146</v>
      </c>
      <c r="C15" s="51"/>
      <c r="D15" s="45"/>
      <c r="E15" s="54">
        <f>SUM(E9:E14)</f>
        <v>660624590.87</v>
      </c>
      <c r="F15" s="40"/>
    </row>
    <row r="16" spans="2:8" s="30" customFormat="1">
      <c r="B16" s="52"/>
      <c r="C16" s="53"/>
      <c r="D16" s="46"/>
      <c r="E16" s="55"/>
      <c r="F16" s="40"/>
    </row>
    <row r="17" spans="6:6" s="30" customFormat="1">
      <c r="F17" s="40"/>
    </row>
    <row r="18" spans="6:6" s="30" customFormat="1">
      <c r="F18" s="40"/>
    </row>
    <row r="19" spans="6:6" s="30" customFormat="1">
      <c r="F19" s="40"/>
    </row>
    <row r="20" spans="6:6" s="30" customFormat="1">
      <c r="F20" s="40"/>
    </row>
    <row r="21" spans="6:6" s="30" customFormat="1">
      <c r="F21" s="40"/>
    </row>
    <row r="22" spans="6:6" s="30" customFormat="1">
      <c r="F22" s="40"/>
    </row>
    <row r="23" spans="6:6" s="30" customFormat="1">
      <c r="F23" s="40"/>
    </row>
    <row r="24" spans="6:6" s="30" customFormat="1">
      <c r="F24" s="40"/>
    </row>
  </sheetData>
  <mergeCells count="15">
    <mergeCell ref="B1:H1"/>
    <mergeCell ref="B2:E2"/>
    <mergeCell ref="B3:E3"/>
    <mergeCell ref="B4:E4"/>
    <mergeCell ref="B7:C8"/>
    <mergeCell ref="E7:E8"/>
    <mergeCell ref="D7:D8"/>
    <mergeCell ref="B15:C16"/>
    <mergeCell ref="E15:E16"/>
    <mergeCell ref="B14:C14"/>
    <mergeCell ref="B12:C12"/>
    <mergeCell ref="B9:C9"/>
    <mergeCell ref="B10:C10"/>
    <mergeCell ref="B11:C11"/>
    <mergeCell ref="B13:C13"/>
  </mergeCells>
  <pageMargins left="0.7" right="0.7" top="0.75" bottom="0.75" header="0.3" footer="0.3"/>
  <pageSetup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abSelected="1" topLeftCell="A143" zoomScaleNormal="100" workbookViewId="0">
      <selection activeCell="B158" sqref="B158"/>
    </sheetView>
  </sheetViews>
  <sheetFormatPr baseColWidth="10" defaultColWidth="8.85546875" defaultRowHeight="15"/>
  <cols>
    <col min="1" max="1" width="7.7109375" style="2" bestFit="1" customWidth="1"/>
    <col min="2" max="2" width="32.28515625" style="3" bestFit="1" customWidth="1"/>
    <col min="3" max="4" width="16.28515625" style="3" customWidth="1"/>
    <col min="5" max="7" width="17.42578125" style="3" customWidth="1"/>
    <col min="8" max="8" width="18.42578125" style="3" customWidth="1"/>
    <col min="9" max="9" width="8.85546875" style="3"/>
    <col min="10" max="10" width="15.5703125" style="3" bestFit="1" customWidth="1"/>
    <col min="11" max="16384" width="8.85546875" style="3"/>
  </cols>
  <sheetData>
    <row r="1" spans="1:8" s="1" customFormat="1" ht="16.5">
      <c r="A1" s="81"/>
      <c r="B1" s="81"/>
      <c r="C1" s="81"/>
      <c r="D1" s="81"/>
      <c r="E1" s="81"/>
      <c r="F1" s="81"/>
      <c r="G1" s="81"/>
      <c r="H1" s="81"/>
    </row>
    <row r="2" spans="1:8" s="1" customFormat="1" ht="15.75">
      <c r="A2" s="82" t="s">
        <v>0</v>
      </c>
      <c r="B2" s="82"/>
      <c r="C2" s="82"/>
      <c r="D2" s="82"/>
      <c r="E2" s="82"/>
      <c r="F2" s="82"/>
      <c r="G2" s="82"/>
      <c r="H2" s="82"/>
    </row>
    <row r="3" spans="1:8" s="1" customFormat="1" ht="15.75">
      <c r="A3" s="83" t="s">
        <v>159</v>
      </c>
      <c r="B3" s="83"/>
      <c r="C3" s="83"/>
      <c r="D3" s="83"/>
      <c r="E3" s="83"/>
      <c r="F3" s="83"/>
      <c r="G3" s="83"/>
      <c r="H3" s="83"/>
    </row>
    <row r="4" spans="1:8" s="1" customFormat="1" ht="15.75">
      <c r="A4" s="84" t="s">
        <v>153</v>
      </c>
      <c r="B4" s="84"/>
      <c r="C4" s="84"/>
      <c r="D4" s="84"/>
      <c r="E4" s="84"/>
      <c r="F4" s="84"/>
      <c r="G4" s="84"/>
      <c r="H4" s="84"/>
    </row>
    <row r="5" spans="1:8" s="1" customFormat="1" ht="18" thickBot="1">
      <c r="A5" s="85"/>
      <c r="B5" s="85"/>
      <c r="C5" s="85"/>
      <c r="D5" s="85"/>
      <c r="E5" s="85"/>
      <c r="F5" s="85"/>
      <c r="G5" s="85"/>
      <c r="H5" s="85"/>
    </row>
    <row r="6" spans="1:8" ht="15.75" hidden="1" thickBot="1"/>
    <row r="7" spans="1:8" ht="15.75" hidden="1" thickBot="1">
      <c r="C7" s="3">
        <f>C159-C161</f>
        <v>0</v>
      </c>
      <c r="D7" s="3">
        <f>D159-D161</f>
        <v>0</v>
      </c>
      <c r="E7" s="4">
        <f>E159-E161</f>
        <v>0</v>
      </c>
      <c r="F7" s="4">
        <f t="shared" ref="F7:G7" si="0">F159-F161</f>
        <v>-228379</v>
      </c>
      <c r="G7" s="4">
        <f t="shared" si="0"/>
        <v>0</v>
      </c>
    </row>
    <row r="8" spans="1:8" ht="12" customHeight="1">
      <c r="A8" s="75"/>
      <c r="B8" s="78"/>
      <c r="C8" s="69" t="s">
        <v>1</v>
      </c>
      <c r="D8" s="69" t="s">
        <v>2</v>
      </c>
      <c r="E8" s="69" t="s">
        <v>3</v>
      </c>
      <c r="F8" s="69" t="s">
        <v>147</v>
      </c>
      <c r="G8" s="69" t="s">
        <v>148</v>
      </c>
      <c r="H8" s="72" t="s">
        <v>4</v>
      </c>
    </row>
    <row r="9" spans="1:8">
      <c r="A9" s="76"/>
      <c r="B9" s="79"/>
      <c r="C9" s="70"/>
      <c r="D9" s="70"/>
      <c r="E9" s="70"/>
      <c r="F9" s="70"/>
      <c r="G9" s="70"/>
      <c r="H9" s="73"/>
    </row>
    <row r="10" spans="1:8">
      <c r="A10" s="76"/>
      <c r="B10" s="79"/>
      <c r="C10" s="70"/>
      <c r="D10" s="70"/>
      <c r="E10" s="70"/>
      <c r="F10" s="70"/>
      <c r="G10" s="70"/>
      <c r="H10" s="73"/>
    </row>
    <row r="11" spans="1:8" ht="15.75" thickBot="1">
      <c r="A11" s="77"/>
      <c r="B11" s="80"/>
      <c r="C11" s="71"/>
      <c r="D11" s="71"/>
      <c r="E11" s="71"/>
      <c r="F11" s="71"/>
      <c r="G11" s="71"/>
      <c r="H11" s="74"/>
    </row>
    <row r="12" spans="1:8" hidden="1">
      <c r="A12" s="23"/>
      <c r="B12" s="24"/>
      <c r="C12" s="24"/>
      <c r="D12" s="24"/>
      <c r="E12" s="24"/>
      <c r="F12" s="25"/>
      <c r="G12" s="25"/>
      <c r="H12" s="25"/>
    </row>
    <row r="13" spans="1:8" hidden="1">
      <c r="A13" s="23"/>
      <c r="B13" s="24"/>
      <c r="C13" s="24"/>
      <c r="D13" s="24"/>
      <c r="E13" s="24"/>
      <c r="F13" s="25"/>
      <c r="G13" s="25"/>
      <c r="H13" s="25"/>
    </row>
    <row r="14" spans="1:8" s="20" customFormat="1">
      <c r="A14" s="5">
        <v>1000</v>
      </c>
      <c r="B14" s="5" t="s">
        <v>5</v>
      </c>
      <c r="C14" s="6">
        <f>SUM(C15:C32)</f>
        <v>227020582</v>
      </c>
      <c r="D14" s="6">
        <f t="shared" ref="D14:H14" si="1">SUM(D15:D32)</f>
        <v>240987597.99999997</v>
      </c>
      <c r="E14" s="6">
        <f t="shared" si="1"/>
        <v>20800000</v>
      </c>
      <c r="F14" s="6">
        <f t="shared" si="1"/>
        <v>0</v>
      </c>
      <c r="G14" s="6">
        <f t="shared" si="1"/>
        <v>0</v>
      </c>
      <c r="H14" s="6">
        <f t="shared" si="1"/>
        <v>488808180</v>
      </c>
    </row>
    <row r="15" spans="1:8">
      <c r="A15" s="7">
        <v>1131</v>
      </c>
      <c r="B15" s="7" t="s">
        <v>6</v>
      </c>
      <c r="C15" s="44">
        <f>120452405.38+0.32</f>
        <v>120452405.69999999</v>
      </c>
      <c r="D15" s="44">
        <v>117398420.5</v>
      </c>
      <c r="E15" s="44">
        <v>0</v>
      </c>
      <c r="F15" s="44"/>
      <c r="G15" s="44"/>
      <c r="H15" s="44">
        <f>C15+D15+E15+F15+G15</f>
        <v>237850826.19999999</v>
      </c>
    </row>
    <row r="16" spans="1:8" ht="15.75">
      <c r="A16" s="7">
        <v>1211</v>
      </c>
      <c r="B16" s="10" t="s">
        <v>7</v>
      </c>
      <c r="C16" s="44">
        <v>0</v>
      </c>
      <c r="D16" s="44">
        <v>0</v>
      </c>
      <c r="E16" s="44">
        <v>4800000</v>
      </c>
      <c r="F16" s="44"/>
      <c r="G16" s="44"/>
      <c r="H16" s="44">
        <f t="shared" ref="H16:H79" si="2">C16+D16+E16+F16+G16</f>
        <v>4800000</v>
      </c>
    </row>
    <row r="17" spans="1:8" ht="31.5">
      <c r="A17" s="7">
        <v>1311</v>
      </c>
      <c r="B17" s="10" t="s">
        <v>8</v>
      </c>
      <c r="C17" s="44">
        <v>15374338</v>
      </c>
      <c r="D17" s="44">
        <v>7054854</v>
      </c>
      <c r="E17" s="44">
        <v>0</v>
      </c>
      <c r="F17" s="44"/>
      <c r="G17" s="44"/>
      <c r="H17" s="44">
        <f t="shared" si="2"/>
        <v>22429192</v>
      </c>
    </row>
    <row r="18" spans="1:8" ht="15.75">
      <c r="A18" s="7">
        <v>1321</v>
      </c>
      <c r="B18" s="10" t="s">
        <v>9</v>
      </c>
      <c r="C18" s="44">
        <v>10454631.710000001</v>
      </c>
      <c r="D18" s="44">
        <v>10007853.07</v>
      </c>
      <c r="E18" s="44">
        <v>0</v>
      </c>
      <c r="F18" s="44"/>
      <c r="G18" s="44"/>
      <c r="H18" s="44">
        <f t="shared" si="2"/>
        <v>20462484.780000001</v>
      </c>
    </row>
    <row r="19" spans="1:8" ht="15.75">
      <c r="A19" s="7">
        <v>1322</v>
      </c>
      <c r="B19" s="10" t="s">
        <v>10</v>
      </c>
      <c r="C19" s="44">
        <v>17424386.170000002</v>
      </c>
      <c r="D19" s="44">
        <v>25403539.329999994</v>
      </c>
      <c r="E19" s="44">
        <v>0</v>
      </c>
      <c r="F19" s="44"/>
      <c r="G19" s="44"/>
      <c r="H19" s="44">
        <f t="shared" si="2"/>
        <v>42827925.5</v>
      </c>
    </row>
    <row r="20" spans="1:8" ht="31.5">
      <c r="A20" s="7">
        <v>1343</v>
      </c>
      <c r="B20" s="10" t="s">
        <v>11</v>
      </c>
      <c r="C20" s="44">
        <v>2756051.1</v>
      </c>
      <c r="D20" s="44">
        <v>2504263.2000000007</v>
      </c>
      <c r="E20" s="44">
        <v>0</v>
      </c>
      <c r="F20" s="44"/>
      <c r="G20" s="44"/>
      <c r="H20" s="44">
        <f t="shared" si="2"/>
        <v>5260314.3000000007</v>
      </c>
    </row>
    <row r="21" spans="1:8" ht="31.5">
      <c r="A21" s="7">
        <v>1411</v>
      </c>
      <c r="B21" s="10" t="s">
        <v>12</v>
      </c>
      <c r="C21" s="44">
        <v>7400713.71</v>
      </c>
      <c r="D21" s="44">
        <v>10155935.200000001</v>
      </c>
      <c r="E21" s="44">
        <v>0</v>
      </c>
      <c r="F21" s="44"/>
      <c r="G21" s="44"/>
      <c r="H21" s="44">
        <f t="shared" si="2"/>
        <v>17556648.91</v>
      </c>
    </row>
    <row r="22" spans="1:8" ht="15.75">
      <c r="A22" s="7">
        <v>1421</v>
      </c>
      <c r="B22" s="10" t="s">
        <v>13</v>
      </c>
      <c r="C22" s="44">
        <v>2998356.16</v>
      </c>
      <c r="D22" s="44">
        <v>4109925.6799999997</v>
      </c>
      <c r="E22" s="44">
        <v>0</v>
      </c>
      <c r="F22" s="44"/>
      <c r="G22" s="44"/>
      <c r="H22" s="44">
        <f t="shared" si="2"/>
        <v>7108281.8399999999</v>
      </c>
    </row>
    <row r="23" spans="1:8" ht="15.75">
      <c r="A23" s="7">
        <v>1431</v>
      </c>
      <c r="B23" s="10" t="s">
        <v>14</v>
      </c>
      <c r="C23" s="44">
        <v>17490410.940000001</v>
      </c>
      <c r="D23" s="44">
        <v>23974566.420000002</v>
      </c>
      <c r="E23" s="44">
        <v>0</v>
      </c>
      <c r="F23" s="44"/>
      <c r="G23" s="44"/>
      <c r="H23" s="44">
        <f t="shared" si="2"/>
        <v>41464977.359999999</v>
      </c>
    </row>
    <row r="24" spans="1:8" ht="31.5">
      <c r="A24" s="7">
        <v>1432</v>
      </c>
      <c r="B24" s="10" t="s">
        <v>15</v>
      </c>
      <c r="C24" s="44">
        <v>1998904.11</v>
      </c>
      <c r="D24" s="44">
        <v>2739950.45</v>
      </c>
      <c r="E24" s="44">
        <v>0</v>
      </c>
      <c r="F24" s="44"/>
      <c r="G24" s="44"/>
      <c r="H24" s="44">
        <f t="shared" si="2"/>
        <v>4738854.5600000005</v>
      </c>
    </row>
    <row r="25" spans="1:8" ht="15.75">
      <c r="A25" s="7">
        <v>1521</v>
      </c>
      <c r="B25" s="10" t="s">
        <v>16</v>
      </c>
      <c r="C25" s="44">
        <v>0</v>
      </c>
      <c r="D25" s="44">
        <v>1000000</v>
      </c>
      <c r="E25" s="44">
        <v>0</v>
      </c>
      <c r="F25" s="44"/>
      <c r="G25" s="44"/>
      <c r="H25" s="44">
        <f t="shared" si="2"/>
        <v>1000000</v>
      </c>
    </row>
    <row r="26" spans="1:8" ht="15.75">
      <c r="A26" s="7">
        <v>1543</v>
      </c>
      <c r="B26" s="10" t="s">
        <v>17</v>
      </c>
      <c r="C26" s="44">
        <v>11920032</v>
      </c>
      <c r="D26" s="44">
        <v>9621059.2100000009</v>
      </c>
      <c r="E26" s="44">
        <v>0</v>
      </c>
      <c r="F26" s="44"/>
      <c r="G26" s="44"/>
      <c r="H26" s="44">
        <f t="shared" si="2"/>
        <v>21541091.210000001</v>
      </c>
    </row>
    <row r="27" spans="1:8" ht="15.75">
      <c r="A27" s="7">
        <v>1544</v>
      </c>
      <c r="B27" s="10" t="s">
        <v>18</v>
      </c>
      <c r="C27" s="44">
        <v>0</v>
      </c>
      <c r="D27" s="44">
        <v>0</v>
      </c>
      <c r="E27" s="44">
        <v>15999999.999999998</v>
      </c>
      <c r="F27" s="44"/>
      <c r="G27" s="44"/>
      <c r="H27" s="44">
        <f t="shared" si="2"/>
        <v>15999999.999999998</v>
      </c>
    </row>
    <row r="28" spans="1:8" ht="15.75">
      <c r="A28" s="7">
        <v>1611</v>
      </c>
      <c r="B28" s="10" t="s">
        <v>19</v>
      </c>
      <c r="C28" s="44">
        <v>0</v>
      </c>
      <c r="D28" s="44">
        <v>7610412.3399999999</v>
      </c>
      <c r="E28" s="44">
        <v>0</v>
      </c>
      <c r="F28" s="44"/>
      <c r="G28" s="44"/>
      <c r="H28" s="44">
        <f t="shared" si="2"/>
        <v>7610412.3399999999</v>
      </c>
    </row>
    <row r="29" spans="1:8" ht="15.75">
      <c r="A29" s="7">
        <v>1712</v>
      </c>
      <c r="B29" s="10" t="s">
        <v>20</v>
      </c>
      <c r="C29" s="44">
        <v>10117130.4</v>
      </c>
      <c r="D29" s="44">
        <v>9094646.3999999985</v>
      </c>
      <c r="E29" s="44">
        <v>0</v>
      </c>
      <c r="F29" s="44"/>
      <c r="G29" s="44"/>
      <c r="H29" s="44">
        <f t="shared" si="2"/>
        <v>19211776.799999997</v>
      </c>
    </row>
    <row r="30" spans="1:8" ht="15.75">
      <c r="A30" s="7">
        <v>1713</v>
      </c>
      <c r="B30" s="10" t="s">
        <v>21</v>
      </c>
      <c r="C30" s="44">
        <v>0</v>
      </c>
      <c r="D30" s="44">
        <v>214656</v>
      </c>
      <c r="E30" s="44">
        <v>0</v>
      </c>
      <c r="F30" s="44"/>
      <c r="G30" s="44"/>
      <c r="H30" s="44">
        <f t="shared" si="2"/>
        <v>214656</v>
      </c>
    </row>
    <row r="31" spans="1:8" ht="31.5">
      <c r="A31" s="7">
        <v>1715</v>
      </c>
      <c r="B31" s="10" t="s">
        <v>22</v>
      </c>
      <c r="C31" s="44">
        <v>0</v>
      </c>
      <c r="D31" s="44">
        <v>9182944.1999999993</v>
      </c>
      <c r="E31" s="44">
        <v>0</v>
      </c>
      <c r="F31" s="44"/>
      <c r="G31" s="44"/>
      <c r="H31" s="44">
        <f t="shared" si="2"/>
        <v>9182944.1999999993</v>
      </c>
    </row>
    <row r="32" spans="1:8" ht="15.75">
      <c r="A32" s="7">
        <v>1719</v>
      </c>
      <c r="B32" s="10" t="s">
        <v>23</v>
      </c>
      <c r="C32" s="44">
        <v>8633222</v>
      </c>
      <c r="D32" s="44">
        <f>914574-2</f>
        <v>914572</v>
      </c>
      <c r="E32" s="44">
        <v>0</v>
      </c>
      <c r="F32" s="44"/>
      <c r="G32" s="44"/>
      <c r="H32" s="44">
        <f t="shared" si="2"/>
        <v>9547794</v>
      </c>
    </row>
    <row r="33" spans="1:8" s="20" customFormat="1" ht="15.75">
      <c r="A33" s="11">
        <v>2000</v>
      </c>
      <c r="B33" s="12" t="s">
        <v>24</v>
      </c>
      <c r="C33" s="43">
        <f t="shared" ref="C33:H33" si="3">SUM(C34:C83)</f>
        <v>116000</v>
      </c>
      <c r="D33" s="43">
        <f t="shared" si="3"/>
        <v>16503098.000000002</v>
      </c>
      <c r="E33" s="6">
        <f t="shared" si="3"/>
        <v>1949832.73</v>
      </c>
      <c r="F33" s="6">
        <f t="shared" si="3"/>
        <v>2000000</v>
      </c>
      <c r="G33" s="6">
        <f t="shared" si="3"/>
        <v>0</v>
      </c>
      <c r="H33" s="6">
        <f t="shared" si="3"/>
        <v>20568930.73</v>
      </c>
    </row>
    <row r="34" spans="1:8" ht="31.5">
      <c r="A34" s="13">
        <v>2111</v>
      </c>
      <c r="B34" s="10" t="s">
        <v>25</v>
      </c>
      <c r="C34" s="8">
        <v>70000</v>
      </c>
      <c r="D34" s="8">
        <f>1444176.75</f>
        <v>1444176.75</v>
      </c>
      <c r="E34" s="8">
        <v>54924.100000000006</v>
      </c>
      <c r="F34" s="9"/>
      <c r="G34" s="9"/>
      <c r="H34" s="9">
        <f t="shared" si="2"/>
        <v>1569100.85</v>
      </c>
    </row>
    <row r="35" spans="1:8" ht="31.5">
      <c r="A35" s="13">
        <v>2121</v>
      </c>
      <c r="B35" s="10" t="s">
        <v>26</v>
      </c>
      <c r="C35" s="8">
        <v>0</v>
      </c>
      <c r="D35" s="8">
        <f>17112.5+5000</f>
        <v>22112.5</v>
      </c>
      <c r="E35" s="8">
        <v>5512.5</v>
      </c>
      <c r="F35" s="9"/>
      <c r="G35" s="9"/>
      <c r="H35" s="9">
        <f t="shared" si="2"/>
        <v>27625</v>
      </c>
    </row>
    <row r="36" spans="1:8" ht="47.25">
      <c r="A36" s="13">
        <v>2141</v>
      </c>
      <c r="B36" s="10" t="s">
        <v>27</v>
      </c>
      <c r="C36" s="8">
        <v>0</v>
      </c>
      <c r="D36" s="8">
        <f>168831.96-19000</f>
        <v>149831.96</v>
      </c>
      <c r="E36" s="8">
        <v>21694.82</v>
      </c>
      <c r="F36" s="9"/>
      <c r="G36" s="9"/>
      <c r="H36" s="9">
        <f t="shared" si="2"/>
        <v>171526.78</v>
      </c>
    </row>
    <row r="37" spans="1:8" ht="31.5">
      <c r="A37" s="13">
        <v>2151</v>
      </c>
      <c r="B37" s="10" t="s">
        <v>28</v>
      </c>
      <c r="C37" s="8">
        <v>0</v>
      </c>
      <c r="D37" s="8">
        <f>364175.24-5000+71915.55</f>
        <v>431090.79</v>
      </c>
      <c r="E37" s="8">
        <f>265000-71915.55</f>
        <v>193084.45</v>
      </c>
      <c r="F37" s="9"/>
      <c r="G37" s="9"/>
      <c r="H37" s="9">
        <f t="shared" si="2"/>
        <v>624175.24</v>
      </c>
    </row>
    <row r="38" spans="1:8" ht="15.75">
      <c r="A38" s="13">
        <v>2161</v>
      </c>
      <c r="B38" s="10" t="s">
        <v>29</v>
      </c>
      <c r="C38" s="8">
        <v>46000</v>
      </c>
      <c r="D38" s="8">
        <f>2091731.01+394698-4000</f>
        <v>2482429.0099999998</v>
      </c>
      <c r="E38" s="8">
        <v>50000</v>
      </c>
      <c r="F38" s="9"/>
      <c r="G38" s="9"/>
      <c r="H38" s="9">
        <f t="shared" si="2"/>
        <v>2578429.0099999998</v>
      </c>
    </row>
    <row r="39" spans="1:8" ht="15.75">
      <c r="A39" s="13">
        <v>2171</v>
      </c>
      <c r="B39" s="10" t="s">
        <v>30</v>
      </c>
      <c r="C39" s="8">
        <v>0</v>
      </c>
      <c r="D39" s="8">
        <f>137644.46+3000</f>
        <v>140644.46</v>
      </c>
      <c r="E39" s="8">
        <v>11007.32</v>
      </c>
      <c r="F39" s="9"/>
      <c r="G39" s="9"/>
      <c r="H39" s="9">
        <f t="shared" si="2"/>
        <v>151651.78</v>
      </c>
    </row>
    <row r="40" spans="1:8" ht="31.5">
      <c r="A40" s="13">
        <v>2181</v>
      </c>
      <c r="B40" s="10" t="s">
        <v>31</v>
      </c>
      <c r="C40" s="8"/>
      <c r="D40" s="8">
        <v>4000</v>
      </c>
      <c r="E40" s="8"/>
      <c r="F40" s="9"/>
      <c r="G40" s="9"/>
      <c r="H40" s="9">
        <f t="shared" si="2"/>
        <v>4000</v>
      </c>
    </row>
    <row r="41" spans="1:8" ht="15.75">
      <c r="A41" s="13">
        <v>2182</v>
      </c>
      <c r="B41" s="10" t="s">
        <v>32</v>
      </c>
      <c r="C41" s="8">
        <v>0</v>
      </c>
      <c r="D41" s="8">
        <f>20500-10000</f>
        <v>10500</v>
      </c>
      <c r="E41" s="8">
        <v>4500</v>
      </c>
      <c r="F41" s="9"/>
      <c r="G41" s="9"/>
      <c r="H41" s="9">
        <f t="shared" si="2"/>
        <v>15000</v>
      </c>
    </row>
    <row r="42" spans="1:8" ht="78.75">
      <c r="A42" s="13">
        <v>2212</v>
      </c>
      <c r="B42" s="10" t="s">
        <v>33</v>
      </c>
      <c r="C42" s="8">
        <v>0</v>
      </c>
      <c r="D42" s="8">
        <f>805400-17000</f>
        <v>788400</v>
      </c>
      <c r="E42" s="8">
        <v>174600</v>
      </c>
      <c r="F42" s="9"/>
      <c r="G42" s="9"/>
      <c r="H42" s="9">
        <f t="shared" si="2"/>
        <v>963000</v>
      </c>
    </row>
    <row r="43" spans="1:8" ht="47.25">
      <c r="A43" s="13">
        <v>2214</v>
      </c>
      <c r="B43" s="10" t="s">
        <v>34</v>
      </c>
      <c r="C43" s="8">
        <v>0</v>
      </c>
      <c r="D43" s="8">
        <v>220145.95</v>
      </c>
      <c r="E43" s="8">
        <v>16104.050000000003</v>
      </c>
      <c r="F43" s="9"/>
      <c r="G43" s="9"/>
      <c r="H43" s="9">
        <f t="shared" si="2"/>
        <v>236250</v>
      </c>
    </row>
    <row r="44" spans="1:8" ht="47.25">
      <c r="A44" s="13">
        <v>2216</v>
      </c>
      <c r="B44" s="10" t="s">
        <v>35</v>
      </c>
      <c r="C44" s="8">
        <v>0</v>
      </c>
      <c r="D44" s="8">
        <v>5125</v>
      </c>
      <c r="E44" s="8">
        <v>1125</v>
      </c>
      <c r="F44" s="9"/>
      <c r="G44" s="9"/>
      <c r="H44" s="9">
        <f t="shared" si="2"/>
        <v>6250</v>
      </c>
    </row>
    <row r="45" spans="1:8" ht="31.5">
      <c r="A45" s="13">
        <v>2221</v>
      </c>
      <c r="B45" s="10" t="s">
        <v>36</v>
      </c>
      <c r="C45" s="8">
        <v>0</v>
      </c>
      <c r="D45" s="8">
        <v>23780</v>
      </c>
      <c r="E45" s="8">
        <v>5220</v>
      </c>
      <c r="F45" s="9"/>
      <c r="G45" s="9"/>
      <c r="H45" s="9">
        <f t="shared" si="2"/>
        <v>29000</v>
      </c>
    </row>
    <row r="46" spans="1:8" ht="31.5">
      <c r="A46" s="13">
        <v>2231</v>
      </c>
      <c r="B46" s="10" t="s">
        <v>37</v>
      </c>
      <c r="C46" s="8">
        <v>0</v>
      </c>
      <c r="D46" s="8">
        <f>38990.39-3374.45</f>
        <v>35615.94</v>
      </c>
      <c r="E46" s="8">
        <v>1973.5</v>
      </c>
      <c r="F46" s="9"/>
      <c r="G46" s="9"/>
      <c r="H46" s="86">
        <f t="shared" si="2"/>
        <v>37589.440000000002</v>
      </c>
    </row>
    <row r="47" spans="1:8" ht="47.25">
      <c r="A47" s="13">
        <v>2311</v>
      </c>
      <c r="B47" s="10" t="s">
        <v>38</v>
      </c>
      <c r="C47" s="8">
        <v>0</v>
      </c>
      <c r="D47" s="8">
        <f>30750-3620</f>
        <v>27130</v>
      </c>
      <c r="E47" s="8">
        <v>6750</v>
      </c>
      <c r="F47" s="9"/>
      <c r="G47" s="9"/>
      <c r="H47" s="9">
        <f t="shared" si="2"/>
        <v>33880</v>
      </c>
    </row>
    <row r="48" spans="1:8" ht="31.5">
      <c r="A48" s="13">
        <v>2321</v>
      </c>
      <c r="B48" s="10" t="s">
        <v>39</v>
      </c>
      <c r="C48" s="8">
        <v>0</v>
      </c>
      <c r="D48" s="8">
        <v>4100</v>
      </c>
      <c r="E48" s="8">
        <v>900</v>
      </c>
      <c r="F48" s="9"/>
      <c r="G48" s="9"/>
      <c r="H48" s="9">
        <f t="shared" si="2"/>
        <v>5000</v>
      </c>
    </row>
    <row r="49" spans="1:8" ht="47.25">
      <c r="A49" s="13">
        <v>2341</v>
      </c>
      <c r="B49" s="10" t="s">
        <v>40</v>
      </c>
      <c r="C49" s="8"/>
      <c r="D49" s="8">
        <v>2000</v>
      </c>
      <c r="E49" s="8"/>
      <c r="F49" s="9"/>
      <c r="G49" s="9"/>
      <c r="H49" s="9">
        <f t="shared" si="2"/>
        <v>2000</v>
      </c>
    </row>
    <row r="50" spans="1:8" ht="47.25">
      <c r="A50" s="13">
        <v>2351</v>
      </c>
      <c r="B50" s="10" t="s">
        <v>41</v>
      </c>
      <c r="C50" s="8">
        <v>0</v>
      </c>
      <c r="D50" s="8">
        <f>3587.5+1000</f>
        <v>4587.5</v>
      </c>
      <c r="E50" s="8">
        <v>787.5</v>
      </c>
      <c r="F50" s="9"/>
      <c r="G50" s="9"/>
      <c r="H50" s="86">
        <f t="shared" si="2"/>
        <v>5375</v>
      </c>
    </row>
    <row r="51" spans="1:8" ht="47.25">
      <c r="A51" s="13">
        <v>2361</v>
      </c>
      <c r="B51" s="10" t="s">
        <v>42</v>
      </c>
      <c r="C51" s="8">
        <v>0</v>
      </c>
      <c r="D51" s="8">
        <f>10250+500</f>
        <v>10750</v>
      </c>
      <c r="E51" s="8">
        <v>2250</v>
      </c>
      <c r="F51" s="9"/>
      <c r="G51" s="9"/>
      <c r="H51" s="9">
        <f t="shared" si="2"/>
        <v>13000</v>
      </c>
    </row>
    <row r="52" spans="1:8" ht="31.5">
      <c r="A52" s="13">
        <v>2391</v>
      </c>
      <c r="B52" s="10" t="s">
        <v>43</v>
      </c>
      <c r="C52" s="8">
        <v>0</v>
      </c>
      <c r="D52" s="8">
        <f>20500-19500</f>
        <v>1000</v>
      </c>
      <c r="E52" s="8">
        <v>4500</v>
      </c>
      <c r="F52" s="9"/>
      <c r="G52" s="9"/>
      <c r="H52" s="9">
        <f t="shared" si="2"/>
        <v>5500</v>
      </c>
    </row>
    <row r="53" spans="1:8" ht="15.75">
      <c r="A53" s="13">
        <v>2411</v>
      </c>
      <c r="B53" s="10" t="s">
        <v>44</v>
      </c>
      <c r="C53" s="8">
        <v>0</v>
      </c>
      <c r="D53" s="8">
        <v>63175</v>
      </c>
      <c r="E53" s="8">
        <v>10575</v>
      </c>
      <c r="F53" s="9"/>
      <c r="G53" s="9"/>
      <c r="H53" s="9">
        <f t="shared" si="2"/>
        <v>73750</v>
      </c>
    </row>
    <row r="54" spans="1:8" ht="15.75">
      <c r="A54" s="13">
        <v>2421</v>
      </c>
      <c r="B54" s="10" t="s">
        <v>45</v>
      </c>
      <c r="C54" s="8">
        <v>0</v>
      </c>
      <c r="D54" s="8">
        <f>152678.75+17500</f>
        <v>170178.75</v>
      </c>
      <c r="E54" s="8">
        <v>1758.75</v>
      </c>
      <c r="F54" s="9"/>
      <c r="G54" s="9"/>
      <c r="H54" s="9">
        <f t="shared" si="2"/>
        <v>171937.5</v>
      </c>
    </row>
    <row r="55" spans="1:8" ht="15.75">
      <c r="A55" s="13">
        <v>2431</v>
      </c>
      <c r="B55" s="10" t="s">
        <v>46</v>
      </c>
      <c r="C55" s="8">
        <v>0</v>
      </c>
      <c r="D55" s="8">
        <f>106837.93+5500</f>
        <v>112337.93</v>
      </c>
      <c r="E55" s="8">
        <v>20598.57</v>
      </c>
      <c r="F55" s="9"/>
      <c r="G55" s="9"/>
      <c r="H55" s="9">
        <f t="shared" si="2"/>
        <v>132936.5</v>
      </c>
    </row>
    <row r="56" spans="1:8" ht="15.75">
      <c r="A56" s="13">
        <v>2441</v>
      </c>
      <c r="B56" s="10" t="s">
        <v>47</v>
      </c>
      <c r="C56" s="8">
        <v>0</v>
      </c>
      <c r="D56" s="8">
        <f>46964.11+6000</f>
        <v>52964.11</v>
      </c>
      <c r="E56" s="8">
        <v>101.85</v>
      </c>
      <c r="F56" s="9"/>
      <c r="G56" s="9"/>
      <c r="H56" s="9">
        <f t="shared" si="2"/>
        <v>53065.96</v>
      </c>
    </row>
    <row r="57" spans="1:8" ht="15.75">
      <c r="A57" s="13">
        <v>2451</v>
      </c>
      <c r="B57" s="10" t="s">
        <v>48</v>
      </c>
      <c r="C57" s="8">
        <v>0</v>
      </c>
      <c r="D57" s="8">
        <f>35800+9500</f>
        <v>45300</v>
      </c>
      <c r="E57" s="8">
        <v>200</v>
      </c>
      <c r="F57" s="9"/>
      <c r="G57" s="9"/>
      <c r="H57" s="9">
        <f t="shared" si="2"/>
        <v>45500</v>
      </c>
    </row>
    <row r="58" spans="1:8" ht="15.75">
      <c r="A58" s="13">
        <v>2461</v>
      </c>
      <c r="B58" s="10" t="s">
        <v>49</v>
      </c>
      <c r="C58" s="8">
        <v>0</v>
      </c>
      <c r="D58" s="8">
        <f>516600-47000</f>
        <v>469600</v>
      </c>
      <c r="E58" s="8">
        <v>900</v>
      </c>
      <c r="F58" s="9"/>
      <c r="G58" s="9"/>
      <c r="H58" s="86">
        <f t="shared" si="2"/>
        <v>470500</v>
      </c>
    </row>
    <row r="59" spans="1:8" ht="31.5">
      <c r="A59" s="13">
        <v>2471</v>
      </c>
      <c r="B59" s="10" t="s">
        <v>50</v>
      </c>
      <c r="C59" s="8">
        <v>0</v>
      </c>
      <c r="D59" s="8">
        <f>180925-14500</f>
        <v>166425</v>
      </c>
      <c r="E59" s="8">
        <v>1325</v>
      </c>
      <c r="F59" s="9"/>
      <c r="G59" s="9"/>
      <c r="H59" s="9">
        <f t="shared" si="2"/>
        <v>167750</v>
      </c>
    </row>
    <row r="60" spans="1:8" ht="15.75">
      <c r="A60" s="13">
        <v>2481</v>
      </c>
      <c r="B60" s="10" t="s">
        <v>51</v>
      </c>
      <c r="C60" s="8">
        <v>0</v>
      </c>
      <c r="D60" s="8">
        <f>294751.57+14500</f>
        <v>309251.57</v>
      </c>
      <c r="E60" s="8">
        <v>34701.57</v>
      </c>
      <c r="F60" s="9">
        <v>2000000</v>
      </c>
      <c r="G60" s="9"/>
      <c r="H60" s="9">
        <f t="shared" si="2"/>
        <v>2343953.14</v>
      </c>
    </row>
    <row r="61" spans="1:8" ht="31.5">
      <c r="A61" s="13">
        <v>2491</v>
      </c>
      <c r="B61" s="10" t="s">
        <v>52</v>
      </c>
      <c r="C61" s="8">
        <v>0</v>
      </c>
      <c r="D61" s="8">
        <f>295262.5+11500</f>
        <v>306762.5</v>
      </c>
      <c r="E61" s="8">
        <v>22862.5</v>
      </c>
      <c r="F61" s="9"/>
      <c r="G61" s="9"/>
      <c r="H61" s="9">
        <f t="shared" si="2"/>
        <v>329625</v>
      </c>
    </row>
    <row r="62" spans="1:8" ht="15.75">
      <c r="A62" s="13">
        <v>2511</v>
      </c>
      <c r="B62" s="10" t="s">
        <v>53</v>
      </c>
      <c r="C62" s="8">
        <v>0</v>
      </c>
      <c r="D62" s="8">
        <f>126075+15000</f>
        <v>141075</v>
      </c>
      <c r="E62" s="8">
        <v>27675</v>
      </c>
      <c r="F62" s="9"/>
      <c r="G62" s="9"/>
      <c r="H62" s="86">
        <f t="shared" si="2"/>
        <v>168750</v>
      </c>
    </row>
    <row r="63" spans="1:8" ht="31.5">
      <c r="A63" s="13">
        <v>2521</v>
      </c>
      <c r="B63" s="10" t="s">
        <v>54</v>
      </c>
      <c r="C63" s="8">
        <v>0</v>
      </c>
      <c r="D63" s="8">
        <f>338075+2000</f>
        <v>340075</v>
      </c>
      <c r="E63" s="8">
        <v>2675</v>
      </c>
      <c r="F63" s="9"/>
      <c r="G63" s="9"/>
      <c r="H63" s="9">
        <f t="shared" si="2"/>
        <v>342750</v>
      </c>
    </row>
    <row r="64" spans="1:8" ht="31.5">
      <c r="A64" s="13">
        <v>2531</v>
      </c>
      <c r="B64" s="10" t="s">
        <v>55</v>
      </c>
      <c r="C64" s="8">
        <v>0</v>
      </c>
      <c r="D64" s="8">
        <f>106862.5+4000</f>
        <v>110862.5</v>
      </c>
      <c r="E64" s="8">
        <v>5262.5</v>
      </c>
      <c r="F64" s="9"/>
      <c r="G64" s="9"/>
      <c r="H64" s="9">
        <f t="shared" si="2"/>
        <v>116125</v>
      </c>
    </row>
    <row r="65" spans="1:8" ht="31.5">
      <c r="A65" s="13">
        <v>2541</v>
      </c>
      <c r="B65" s="10" t="s">
        <v>56</v>
      </c>
      <c r="C65" s="8">
        <v>0</v>
      </c>
      <c r="D65" s="8">
        <v>37674.17</v>
      </c>
      <c r="E65" s="8">
        <v>1074.82</v>
      </c>
      <c r="F65" s="9"/>
      <c r="G65" s="9"/>
      <c r="H65" s="9">
        <f t="shared" si="2"/>
        <v>38748.99</v>
      </c>
    </row>
    <row r="66" spans="1:8" ht="31.5">
      <c r="A66" s="13">
        <v>2551</v>
      </c>
      <c r="B66" s="10" t="s">
        <v>57</v>
      </c>
      <c r="C66" s="8">
        <v>0</v>
      </c>
      <c r="D66" s="8">
        <f>129150+6000</f>
        <v>135150</v>
      </c>
      <c r="E66" s="8">
        <v>28350</v>
      </c>
      <c r="F66" s="9"/>
      <c r="G66" s="9"/>
      <c r="H66" s="9">
        <f t="shared" si="2"/>
        <v>163500</v>
      </c>
    </row>
    <row r="67" spans="1:8" ht="31.5">
      <c r="A67" s="13">
        <v>2561</v>
      </c>
      <c r="B67" s="10" t="s">
        <v>58</v>
      </c>
      <c r="C67" s="8">
        <v>0</v>
      </c>
      <c r="D67" s="8">
        <f>41672.5+34600</f>
        <v>76272.5</v>
      </c>
      <c r="E67" s="8">
        <v>6952.5</v>
      </c>
      <c r="F67" s="9"/>
      <c r="G67" s="9"/>
      <c r="H67" s="9">
        <f t="shared" si="2"/>
        <v>83225</v>
      </c>
    </row>
    <row r="68" spans="1:8" ht="15.75">
      <c r="A68" s="13">
        <v>2591</v>
      </c>
      <c r="B68" s="10" t="s">
        <v>59</v>
      </c>
      <c r="C68" s="8">
        <v>0</v>
      </c>
      <c r="D68" s="8">
        <v>16400</v>
      </c>
      <c r="E68" s="8">
        <v>1600</v>
      </c>
      <c r="F68" s="9"/>
      <c r="G68" s="9"/>
      <c r="H68" s="86">
        <f t="shared" si="2"/>
        <v>18000</v>
      </c>
    </row>
    <row r="69" spans="1:8" ht="63">
      <c r="A69" s="13">
        <v>2611</v>
      </c>
      <c r="B69" s="10" t="s">
        <v>60</v>
      </c>
      <c r="C69" s="8">
        <v>0</v>
      </c>
      <c r="D69" s="8">
        <f>1888912.5-75000</f>
        <v>1813912.5</v>
      </c>
      <c r="E69" s="8">
        <v>142650</v>
      </c>
      <c r="F69" s="9"/>
      <c r="G69" s="9"/>
      <c r="H69" s="9">
        <f t="shared" si="2"/>
        <v>1956562.5</v>
      </c>
    </row>
    <row r="70" spans="1:8" ht="47.25">
      <c r="A70" s="13">
        <v>2612</v>
      </c>
      <c r="B70" s="10" t="s">
        <v>61</v>
      </c>
      <c r="C70" s="8">
        <v>0</v>
      </c>
      <c r="D70" s="8">
        <f>2042416.75+20000</f>
        <v>2062416.75</v>
      </c>
      <c r="E70" s="8">
        <v>98833.25</v>
      </c>
      <c r="F70" s="9"/>
      <c r="G70" s="9"/>
      <c r="H70" s="9">
        <f t="shared" si="2"/>
        <v>2161250</v>
      </c>
    </row>
    <row r="71" spans="1:8" ht="47.25">
      <c r="A71" s="14">
        <v>2614</v>
      </c>
      <c r="B71" s="15" t="s">
        <v>62</v>
      </c>
      <c r="C71" s="8">
        <v>0</v>
      </c>
      <c r="D71" s="8">
        <v>13837.5</v>
      </c>
      <c r="E71" s="8">
        <v>537.5</v>
      </c>
      <c r="F71" s="9"/>
      <c r="G71" s="9"/>
      <c r="H71" s="9">
        <f t="shared" si="2"/>
        <v>14375</v>
      </c>
    </row>
    <row r="72" spans="1:8" ht="15.75">
      <c r="A72" s="13">
        <v>2711</v>
      </c>
      <c r="B72" s="10" t="s">
        <v>63</v>
      </c>
      <c r="C72" s="8">
        <v>0</v>
      </c>
      <c r="D72" s="8">
        <f>2246125+2000</f>
        <v>2248125</v>
      </c>
      <c r="E72" s="8">
        <v>125</v>
      </c>
      <c r="F72" s="9"/>
      <c r="G72" s="9"/>
      <c r="H72" s="9">
        <f t="shared" si="2"/>
        <v>2248250</v>
      </c>
    </row>
    <row r="73" spans="1:8" ht="31.5">
      <c r="A73" s="13">
        <v>2721</v>
      </c>
      <c r="B73" s="10" t="s">
        <v>64</v>
      </c>
      <c r="C73" s="8">
        <v>0</v>
      </c>
      <c r="D73" s="8">
        <f>114250-2500</f>
        <v>111750</v>
      </c>
      <c r="E73" s="8">
        <v>20250</v>
      </c>
      <c r="F73" s="9"/>
      <c r="G73" s="9"/>
      <c r="H73" s="9">
        <f t="shared" si="2"/>
        <v>132000</v>
      </c>
    </row>
    <row r="74" spans="1:8" ht="15.75">
      <c r="A74" s="13">
        <v>2731</v>
      </c>
      <c r="B74" s="10" t="s">
        <v>65</v>
      </c>
      <c r="C74" s="8">
        <v>0</v>
      </c>
      <c r="D74" s="8">
        <f>259025+5000</f>
        <v>264025</v>
      </c>
      <c r="E74" s="8">
        <v>350000</v>
      </c>
      <c r="F74" s="9"/>
      <c r="G74" s="9"/>
      <c r="H74" s="9">
        <f t="shared" si="2"/>
        <v>614025</v>
      </c>
    </row>
    <row r="75" spans="1:8" ht="15.75">
      <c r="A75" s="13">
        <v>2741</v>
      </c>
      <c r="B75" s="10" t="s">
        <v>66</v>
      </c>
      <c r="C75" s="8">
        <v>0</v>
      </c>
      <c r="D75" s="8">
        <v>10455</v>
      </c>
      <c r="E75" s="8">
        <v>2295</v>
      </c>
      <c r="F75" s="9"/>
      <c r="G75" s="9"/>
      <c r="H75" s="86">
        <f t="shared" si="2"/>
        <v>12750</v>
      </c>
    </row>
    <row r="76" spans="1:8" ht="15.75">
      <c r="A76" s="13">
        <v>2911</v>
      </c>
      <c r="B76" s="10" t="s">
        <v>67</v>
      </c>
      <c r="C76" s="8">
        <v>0</v>
      </c>
      <c r="D76" s="8">
        <f>340900+5000</f>
        <v>345900</v>
      </c>
      <c r="E76" s="8">
        <v>32850</v>
      </c>
      <c r="F76" s="9"/>
      <c r="G76" s="9"/>
      <c r="H76" s="9">
        <f t="shared" si="2"/>
        <v>378750</v>
      </c>
    </row>
    <row r="77" spans="1:8" ht="31.5">
      <c r="A77" s="13">
        <v>2921</v>
      </c>
      <c r="B77" s="10" t="s">
        <v>68</v>
      </c>
      <c r="C77" s="8">
        <v>0</v>
      </c>
      <c r="D77" s="8">
        <f>105137.5+5000</f>
        <v>110137.5</v>
      </c>
      <c r="E77" s="8">
        <v>5000</v>
      </c>
      <c r="F77" s="9"/>
      <c r="G77" s="9"/>
      <c r="H77" s="9">
        <f t="shared" si="2"/>
        <v>115137.5</v>
      </c>
    </row>
    <row r="78" spans="1:8" ht="63">
      <c r="A78" s="13">
        <v>2931</v>
      </c>
      <c r="B78" s="10" t="s">
        <v>69</v>
      </c>
      <c r="C78" s="8">
        <v>0</v>
      </c>
      <c r="D78" s="8">
        <f>35575+5000</f>
        <v>40575</v>
      </c>
      <c r="E78" s="8">
        <v>175</v>
      </c>
      <c r="F78" s="9"/>
      <c r="G78" s="9"/>
      <c r="H78" s="9">
        <f t="shared" si="2"/>
        <v>40750</v>
      </c>
    </row>
    <row r="79" spans="1:8" ht="47.25">
      <c r="A79" s="13">
        <v>2941</v>
      </c>
      <c r="B79" s="10" t="s">
        <v>70</v>
      </c>
      <c r="C79" s="8">
        <v>0</v>
      </c>
      <c r="D79" s="8">
        <f>654750-15000</f>
        <v>639750</v>
      </c>
      <c r="E79" s="8">
        <v>477750</v>
      </c>
      <c r="F79" s="9"/>
      <c r="G79" s="9"/>
      <c r="H79" s="9">
        <f t="shared" si="2"/>
        <v>1117500</v>
      </c>
    </row>
    <row r="80" spans="1:8" ht="47.25">
      <c r="A80" s="13">
        <v>2951</v>
      </c>
      <c r="B80" s="10" t="s">
        <v>71</v>
      </c>
      <c r="C80" s="8">
        <v>0</v>
      </c>
      <c r="D80" s="8">
        <v>3075</v>
      </c>
      <c r="E80" s="8">
        <v>675</v>
      </c>
      <c r="F80" s="9"/>
      <c r="G80" s="9"/>
      <c r="H80" s="86">
        <f t="shared" ref="H80:H143" si="4">C80+D80+E80+F80+G80</f>
        <v>3750</v>
      </c>
    </row>
    <row r="81" spans="1:8" ht="31.5">
      <c r="A81" s="13">
        <v>2961</v>
      </c>
      <c r="B81" s="10" t="s">
        <v>72</v>
      </c>
      <c r="C81" s="8">
        <v>0</v>
      </c>
      <c r="D81" s="8">
        <f>416250.58-64521.1</f>
        <v>351729.48000000004</v>
      </c>
      <c r="E81" s="8">
        <v>77381.06</v>
      </c>
      <c r="F81" s="9"/>
      <c r="G81" s="9"/>
      <c r="H81" s="9">
        <f t="shared" si="4"/>
        <v>429110.54000000004</v>
      </c>
    </row>
    <row r="82" spans="1:8" ht="47.25">
      <c r="A82" s="14">
        <v>2981</v>
      </c>
      <c r="B82" s="15" t="s">
        <v>73</v>
      </c>
      <c r="C82" s="8">
        <v>0</v>
      </c>
      <c r="D82" s="8">
        <f>38700+15000</f>
        <v>53700</v>
      </c>
      <c r="E82" s="8">
        <v>6300</v>
      </c>
      <c r="F82" s="9"/>
      <c r="G82" s="9"/>
      <c r="H82" s="9">
        <f t="shared" si="4"/>
        <v>60000</v>
      </c>
    </row>
    <row r="83" spans="1:8" ht="31.5">
      <c r="A83" s="13">
        <v>2991</v>
      </c>
      <c r="B83" s="10" t="s">
        <v>74</v>
      </c>
      <c r="C83" s="8">
        <v>0</v>
      </c>
      <c r="D83" s="8">
        <f>62785.38+10000</f>
        <v>72785.38</v>
      </c>
      <c r="E83" s="8">
        <v>13464.619999999999</v>
      </c>
      <c r="F83" s="9"/>
      <c r="G83" s="9"/>
      <c r="H83" s="9">
        <f t="shared" si="4"/>
        <v>86250</v>
      </c>
    </row>
    <row r="84" spans="1:8" s="20" customFormat="1" ht="15.75">
      <c r="A84" s="11">
        <v>3000</v>
      </c>
      <c r="B84" s="12" t="s">
        <v>75</v>
      </c>
      <c r="C84" s="6">
        <f>SUM(C85:C131)</f>
        <v>24116565</v>
      </c>
      <c r="D84" s="6">
        <f t="shared" ref="D84:H84" si="5">SUM(D85:D131)</f>
        <v>35833700</v>
      </c>
      <c r="E84" s="6">
        <f t="shared" si="5"/>
        <v>25502321.239999995</v>
      </c>
      <c r="F84" s="6">
        <f t="shared" si="5"/>
        <v>1751621</v>
      </c>
      <c r="G84" s="6">
        <f t="shared" si="5"/>
        <v>0</v>
      </c>
      <c r="H84" s="6">
        <f t="shared" si="5"/>
        <v>87204207.24000001</v>
      </c>
    </row>
    <row r="85" spans="1:8" ht="15.75">
      <c r="A85" s="13">
        <v>3111</v>
      </c>
      <c r="B85" s="10" t="s">
        <v>76</v>
      </c>
      <c r="C85" s="8">
        <f>7518809.81-5137368.97+333000+110500</f>
        <v>2824940.84</v>
      </c>
      <c r="D85" s="8">
        <f>2051652.84+5137368.97+278740.41+2-134742.41-110500</f>
        <v>7222521.8099999996</v>
      </c>
      <c r="E85" s="8">
        <f>50259.59</f>
        <v>50259.59</v>
      </c>
      <c r="F85" s="9"/>
      <c r="G85" s="9"/>
      <c r="H85" s="9">
        <f t="shared" si="4"/>
        <v>10097722.239999998</v>
      </c>
    </row>
    <row r="86" spans="1:8" ht="15.75">
      <c r="A86" s="13">
        <v>3121</v>
      </c>
      <c r="B86" s="10" t="s">
        <v>77</v>
      </c>
      <c r="C86" s="8">
        <v>37000</v>
      </c>
      <c r="D86" s="8">
        <f>87000+1000</f>
        <v>88000</v>
      </c>
      <c r="E86" s="8">
        <v>23500</v>
      </c>
      <c r="F86" s="9"/>
      <c r="G86" s="9"/>
      <c r="H86" s="9">
        <f t="shared" si="4"/>
        <v>148500</v>
      </c>
    </row>
    <row r="87" spans="1:8" ht="15.75">
      <c r="A87" s="13">
        <v>3131</v>
      </c>
      <c r="B87" s="10" t="s">
        <v>78</v>
      </c>
      <c r="C87" s="8">
        <f>116200+27000</f>
        <v>143200</v>
      </c>
      <c r="D87" s="8">
        <f>240000+5000</f>
        <v>245000</v>
      </c>
      <c r="E87" s="8">
        <v>86050</v>
      </c>
      <c r="F87" s="9"/>
      <c r="G87" s="9"/>
      <c r="H87" s="9">
        <f t="shared" si="4"/>
        <v>474250</v>
      </c>
    </row>
    <row r="88" spans="1:8" ht="47.25">
      <c r="A88" s="13">
        <v>3171</v>
      </c>
      <c r="B88" s="10" t="s">
        <v>79</v>
      </c>
      <c r="C88" s="8">
        <f>8451400-35500</f>
        <v>8415900</v>
      </c>
      <c r="D88" s="8">
        <v>0</v>
      </c>
      <c r="E88" s="8">
        <v>7850</v>
      </c>
      <c r="F88" s="9"/>
      <c r="G88" s="9"/>
      <c r="H88" s="9">
        <f t="shared" si="4"/>
        <v>8423750</v>
      </c>
    </row>
    <row r="89" spans="1:8" ht="15.75">
      <c r="A89" s="13">
        <v>3181</v>
      </c>
      <c r="B89" s="10" t="s">
        <v>80</v>
      </c>
      <c r="C89" s="8">
        <v>25000</v>
      </c>
      <c r="D89" s="8">
        <v>6500</v>
      </c>
      <c r="E89" s="8">
        <f>13625+4000</f>
        <v>17625</v>
      </c>
      <c r="F89" s="9"/>
      <c r="G89" s="9"/>
      <c r="H89" s="9">
        <f t="shared" si="4"/>
        <v>49125</v>
      </c>
    </row>
    <row r="90" spans="1:8" ht="31.5">
      <c r="A90" s="13">
        <v>3232</v>
      </c>
      <c r="B90" s="10" t="s">
        <v>81</v>
      </c>
      <c r="C90" s="8">
        <v>2490000</v>
      </c>
      <c r="D90" s="8">
        <v>0</v>
      </c>
      <c r="E90" s="8">
        <v>197500</v>
      </c>
      <c r="F90" s="9"/>
      <c r="G90" s="9"/>
      <c r="H90" s="9">
        <f t="shared" si="4"/>
        <v>2687500</v>
      </c>
    </row>
    <row r="91" spans="1:8" ht="78.75">
      <c r="A91" s="14">
        <v>3251</v>
      </c>
      <c r="B91" s="15" t="s">
        <v>82</v>
      </c>
      <c r="C91" s="8">
        <v>0</v>
      </c>
      <c r="D91" s="8">
        <v>0</v>
      </c>
      <c r="E91" s="8">
        <v>500000</v>
      </c>
      <c r="F91" s="9"/>
      <c r="G91" s="9"/>
      <c r="H91" s="9">
        <f t="shared" si="4"/>
        <v>500000</v>
      </c>
    </row>
    <row r="92" spans="1:8" ht="63">
      <c r="A92" s="13">
        <v>3252</v>
      </c>
      <c r="B92" s="10" t="s">
        <v>83</v>
      </c>
      <c r="C92" s="8">
        <f>70000-50000</f>
        <v>20000</v>
      </c>
      <c r="D92" s="8">
        <v>0</v>
      </c>
      <c r="E92" s="8">
        <v>17500</v>
      </c>
      <c r="F92" s="9"/>
      <c r="G92" s="9"/>
      <c r="H92" s="9">
        <f t="shared" si="4"/>
        <v>37500</v>
      </c>
    </row>
    <row r="93" spans="1:8" ht="31.5">
      <c r="A93" s="13">
        <v>3261</v>
      </c>
      <c r="B93" s="10" t="s">
        <v>84</v>
      </c>
      <c r="C93" s="8">
        <v>0</v>
      </c>
      <c r="D93" s="8">
        <f>10000-10000</f>
        <v>0</v>
      </c>
      <c r="E93" s="8">
        <v>0</v>
      </c>
      <c r="F93" s="9"/>
      <c r="G93" s="9"/>
      <c r="H93" s="9">
        <f t="shared" si="4"/>
        <v>0</v>
      </c>
    </row>
    <row r="94" spans="1:8" ht="15.75">
      <c r="A94" s="13">
        <v>3271</v>
      </c>
      <c r="B94" s="10" t="s">
        <v>85</v>
      </c>
      <c r="C94" s="8">
        <v>0</v>
      </c>
      <c r="D94" s="8">
        <v>6000</v>
      </c>
      <c r="E94" s="8">
        <v>11500</v>
      </c>
      <c r="F94" s="9"/>
      <c r="G94" s="9"/>
      <c r="H94" s="86">
        <f t="shared" si="4"/>
        <v>17500</v>
      </c>
    </row>
    <row r="95" spans="1:8" ht="15.75">
      <c r="A95" s="13">
        <v>3291</v>
      </c>
      <c r="B95" s="10" t="s">
        <v>86</v>
      </c>
      <c r="C95" s="8">
        <f>170000+20000</f>
        <v>190000</v>
      </c>
      <c r="D95" s="8">
        <v>38130</v>
      </c>
      <c r="E95" s="8">
        <v>462500</v>
      </c>
      <c r="F95" s="9"/>
      <c r="G95" s="9"/>
      <c r="H95" s="9">
        <f t="shared" si="4"/>
        <v>690630</v>
      </c>
    </row>
    <row r="96" spans="1:8" ht="31.5">
      <c r="A96" s="13">
        <v>3311</v>
      </c>
      <c r="B96" s="10" t="s">
        <v>87</v>
      </c>
      <c r="C96" s="8">
        <v>0</v>
      </c>
      <c r="D96" s="8">
        <v>776000</v>
      </c>
      <c r="E96" s="8">
        <v>1474000</v>
      </c>
      <c r="F96" s="9"/>
      <c r="G96" s="9"/>
      <c r="H96" s="9">
        <f t="shared" si="4"/>
        <v>2250000</v>
      </c>
    </row>
    <row r="97" spans="1:8" ht="31.5">
      <c r="A97" s="13">
        <v>3331</v>
      </c>
      <c r="B97" s="10" t="s">
        <v>88</v>
      </c>
      <c r="C97" s="8">
        <v>0</v>
      </c>
      <c r="D97" s="8">
        <v>75000</v>
      </c>
      <c r="E97" s="8">
        <v>8018750</v>
      </c>
      <c r="F97" s="9"/>
      <c r="G97" s="9"/>
      <c r="H97" s="9">
        <f t="shared" si="4"/>
        <v>8093750</v>
      </c>
    </row>
    <row r="98" spans="1:8" ht="15.75">
      <c r="A98" s="13">
        <v>3342</v>
      </c>
      <c r="B98" s="10" t="s">
        <v>89</v>
      </c>
      <c r="C98" s="8">
        <f>520000-50000</f>
        <v>470000</v>
      </c>
      <c r="D98" s="8">
        <v>40000</v>
      </c>
      <c r="E98" s="8">
        <f>676250</f>
        <v>676250</v>
      </c>
      <c r="F98" s="9">
        <v>1750000</v>
      </c>
      <c r="G98" s="9"/>
      <c r="H98" s="9">
        <f t="shared" si="4"/>
        <v>2936250</v>
      </c>
    </row>
    <row r="99" spans="1:8" ht="31.5">
      <c r="A99" s="13">
        <v>3351</v>
      </c>
      <c r="B99" s="10" t="s">
        <v>90</v>
      </c>
      <c r="C99" s="8">
        <v>0</v>
      </c>
      <c r="D99" s="8">
        <v>4000</v>
      </c>
      <c r="E99" s="8">
        <v>1000</v>
      </c>
      <c r="F99" s="9"/>
      <c r="G99" s="9"/>
      <c r="H99" s="86">
        <f t="shared" si="4"/>
        <v>5000</v>
      </c>
    </row>
    <row r="100" spans="1:8" ht="31.5">
      <c r="A100" s="13">
        <v>3362</v>
      </c>
      <c r="B100" s="10" t="s">
        <v>91</v>
      </c>
      <c r="C100" s="8">
        <v>50000</v>
      </c>
      <c r="D100" s="8">
        <v>1314724.4500000002</v>
      </c>
      <c r="E100" s="8">
        <v>153992.45000000001</v>
      </c>
      <c r="F100" s="9"/>
      <c r="G100" s="9"/>
      <c r="H100" s="86">
        <f t="shared" si="4"/>
        <v>1518716.9000000001</v>
      </c>
    </row>
    <row r="101" spans="1:8" ht="47.25">
      <c r="A101" s="13">
        <v>3363</v>
      </c>
      <c r="B101" s="10" t="s">
        <v>92</v>
      </c>
      <c r="C101" s="8">
        <v>12000</v>
      </c>
      <c r="D101" s="8">
        <v>95000</v>
      </c>
      <c r="E101" s="8">
        <v>726750</v>
      </c>
      <c r="F101" s="9"/>
      <c r="G101" s="9"/>
      <c r="H101" s="9">
        <f t="shared" si="4"/>
        <v>833750</v>
      </c>
    </row>
    <row r="102" spans="1:8" ht="15.75">
      <c r="A102" s="13">
        <v>3381</v>
      </c>
      <c r="B102" s="10" t="s">
        <v>93</v>
      </c>
      <c r="C102" s="8">
        <f>8490000-360000</f>
        <v>8130000</v>
      </c>
      <c r="D102" s="8">
        <v>0</v>
      </c>
      <c r="E102" s="8">
        <v>500000</v>
      </c>
      <c r="F102" s="9"/>
      <c r="G102" s="9"/>
      <c r="H102" s="9">
        <f t="shared" si="4"/>
        <v>8630000</v>
      </c>
    </row>
    <row r="103" spans="1:8" ht="31.5">
      <c r="A103" s="13">
        <v>3391</v>
      </c>
      <c r="B103" s="10" t="s">
        <v>94</v>
      </c>
      <c r="C103" s="8">
        <v>1500</v>
      </c>
      <c r="D103" s="8">
        <f>16000-16000</f>
        <v>0</v>
      </c>
      <c r="E103" s="8">
        <f>1004375</f>
        <v>1004375</v>
      </c>
      <c r="F103" s="9"/>
      <c r="G103" s="9"/>
      <c r="H103" s="9">
        <f t="shared" si="4"/>
        <v>1005875</v>
      </c>
    </row>
    <row r="104" spans="1:8" ht="15.75">
      <c r="A104" s="13">
        <v>3411</v>
      </c>
      <c r="B104" s="10" t="s">
        <v>95</v>
      </c>
      <c r="C104" s="8">
        <v>115000</v>
      </c>
      <c r="D104" s="8">
        <f>30000+3620</f>
        <v>33620</v>
      </c>
      <c r="E104" s="8">
        <v>716250</v>
      </c>
      <c r="F104" s="9"/>
      <c r="G104" s="9"/>
      <c r="H104" s="9">
        <f t="shared" si="4"/>
        <v>864870</v>
      </c>
    </row>
    <row r="105" spans="1:8" ht="15.75">
      <c r="A105" s="13">
        <v>3451</v>
      </c>
      <c r="B105" s="10" t="s">
        <v>96</v>
      </c>
      <c r="C105" s="8"/>
      <c r="D105" s="8">
        <f>1700350.03</f>
        <v>1700350.03</v>
      </c>
      <c r="E105" s="21">
        <v>50000</v>
      </c>
      <c r="F105" s="22"/>
      <c r="G105" s="22"/>
      <c r="H105" s="9">
        <f t="shared" si="4"/>
        <v>1750350.03</v>
      </c>
    </row>
    <row r="106" spans="1:8" ht="15.75">
      <c r="A106" s="13">
        <v>3471</v>
      </c>
      <c r="B106" s="10" t="s">
        <v>97</v>
      </c>
      <c r="C106" s="8">
        <v>27500</v>
      </c>
      <c r="D106" s="8">
        <v>2000</v>
      </c>
      <c r="E106" s="8">
        <v>8625</v>
      </c>
      <c r="F106" s="9"/>
      <c r="G106" s="9"/>
      <c r="H106" s="86">
        <f t="shared" si="4"/>
        <v>38125</v>
      </c>
    </row>
    <row r="107" spans="1:8" ht="63">
      <c r="A107" s="13">
        <v>3511</v>
      </c>
      <c r="B107" s="10" t="s">
        <v>98</v>
      </c>
      <c r="C107" s="8">
        <v>0</v>
      </c>
      <c r="D107" s="8">
        <f>244000+2981389.45-1000000</f>
        <v>2225389.4500000002</v>
      </c>
      <c r="E107" s="8">
        <f>311000+1000000</f>
        <v>1311000</v>
      </c>
      <c r="F107" s="9"/>
      <c r="G107" s="9"/>
      <c r="H107" s="9">
        <f t="shared" si="4"/>
        <v>3536389.45</v>
      </c>
    </row>
    <row r="108" spans="1:8" ht="47.25">
      <c r="A108" s="13">
        <v>3512</v>
      </c>
      <c r="B108" s="10" t="s">
        <v>99</v>
      </c>
      <c r="C108" s="8">
        <v>0</v>
      </c>
      <c r="D108" s="8">
        <f>981389.45+9539873.5-3000000-515961.42+134742.41</f>
        <v>7140043.9399999995</v>
      </c>
      <c r="E108" s="18">
        <f>382847.36+3000000</f>
        <v>3382847.36</v>
      </c>
      <c r="F108" s="19"/>
      <c r="G108" s="19"/>
      <c r="H108" s="9">
        <f t="shared" si="4"/>
        <v>10522891.299999999</v>
      </c>
    </row>
    <row r="109" spans="1:8" ht="63">
      <c r="A109" s="13">
        <v>3521</v>
      </c>
      <c r="B109" s="10" t="s">
        <v>100</v>
      </c>
      <c r="C109" s="8">
        <v>0</v>
      </c>
      <c r="D109" s="8">
        <f>111000+165250</f>
        <v>276250</v>
      </c>
      <c r="E109" s="8">
        <v>20250</v>
      </c>
      <c r="F109" s="9"/>
      <c r="G109" s="9"/>
      <c r="H109" s="9">
        <f t="shared" si="4"/>
        <v>296500</v>
      </c>
    </row>
    <row r="110" spans="1:8" ht="63">
      <c r="A110" s="13">
        <v>3531</v>
      </c>
      <c r="B110" s="10" t="s">
        <v>101</v>
      </c>
      <c r="C110" s="8">
        <v>0</v>
      </c>
      <c r="D110" s="8">
        <f>1561032.39+1321699.55-1584499.99+45614.89</f>
        <v>1343846.8399999999</v>
      </c>
      <c r="E110" s="8">
        <f>1306699.55+1584499.99</f>
        <v>2891199.54</v>
      </c>
      <c r="F110" s="9"/>
      <c r="G110" s="9"/>
      <c r="H110" s="9">
        <f t="shared" si="4"/>
        <v>4235046.38</v>
      </c>
    </row>
    <row r="111" spans="1:8" ht="63">
      <c r="A111" s="14">
        <v>3541</v>
      </c>
      <c r="B111" s="15" t="s">
        <v>102</v>
      </c>
      <c r="C111" s="8">
        <v>0</v>
      </c>
      <c r="D111" s="8">
        <f>900000</f>
        <v>900000</v>
      </c>
      <c r="E111" s="8">
        <f>300000</f>
        <v>300000</v>
      </c>
      <c r="F111" s="9"/>
      <c r="G111" s="9"/>
      <c r="H111" s="86">
        <f t="shared" si="4"/>
        <v>1200000</v>
      </c>
    </row>
    <row r="112" spans="1:8" ht="47.25">
      <c r="A112" s="13">
        <v>3551</v>
      </c>
      <c r="B112" s="10" t="s">
        <v>103</v>
      </c>
      <c r="C112" s="8">
        <v>0</v>
      </c>
      <c r="D112" s="8">
        <f>1104744.16+400000</f>
        <v>1504744.16</v>
      </c>
      <c r="E112" s="8">
        <v>1186.04</v>
      </c>
      <c r="F112" s="9"/>
      <c r="G112" s="9"/>
      <c r="H112" s="9">
        <f t="shared" si="4"/>
        <v>1505930.2</v>
      </c>
    </row>
    <row r="113" spans="1:8" ht="47.25">
      <c r="A113" s="13">
        <v>3571</v>
      </c>
      <c r="B113" s="10" t="s">
        <v>104</v>
      </c>
      <c r="C113" s="8">
        <v>0</v>
      </c>
      <c r="D113" s="8">
        <f>541350+671587.5</f>
        <v>1212937.5</v>
      </c>
      <c r="E113" s="8">
        <v>116587.5</v>
      </c>
      <c r="F113" s="9"/>
      <c r="G113" s="9"/>
      <c r="H113" s="9">
        <f t="shared" si="4"/>
        <v>1329525</v>
      </c>
    </row>
    <row r="114" spans="1:8" ht="47.25">
      <c r="A114" s="13">
        <v>3572</v>
      </c>
      <c r="B114" s="10" t="s">
        <v>105</v>
      </c>
      <c r="C114" s="8">
        <v>0</v>
      </c>
      <c r="D114" s="8">
        <f>58000+5000</f>
        <v>63000</v>
      </c>
      <c r="E114" s="8">
        <v>7000</v>
      </c>
      <c r="F114" s="9"/>
      <c r="G114" s="9"/>
      <c r="H114" s="9">
        <f t="shared" si="4"/>
        <v>70000</v>
      </c>
    </row>
    <row r="115" spans="1:8" ht="31.5">
      <c r="A115" s="13">
        <v>3581</v>
      </c>
      <c r="B115" s="10" t="s">
        <v>106</v>
      </c>
      <c r="C115" s="8">
        <v>0</v>
      </c>
      <c r="D115" s="8">
        <f>161000+50000</f>
        <v>211000</v>
      </c>
      <c r="E115" s="8">
        <f>270250-12000</f>
        <v>258250</v>
      </c>
      <c r="F115" s="9"/>
      <c r="G115" s="9"/>
      <c r="H115" s="9">
        <f t="shared" si="4"/>
        <v>469250</v>
      </c>
    </row>
    <row r="116" spans="1:8" ht="31.5">
      <c r="A116" s="13">
        <v>3591</v>
      </c>
      <c r="B116" s="10" t="s">
        <v>107</v>
      </c>
      <c r="C116" s="8">
        <v>0</v>
      </c>
      <c r="D116" s="8">
        <f>149000+19000</f>
        <v>168000</v>
      </c>
      <c r="E116" s="8">
        <f>47375-6000</f>
        <v>41375</v>
      </c>
      <c r="F116" s="9"/>
      <c r="G116" s="9"/>
      <c r="H116" s="9">
        <f t="shared" si="4"/>
        <v>209375</v>
      </c>
    </row>
    <row r="117" spans="1:8" ht="63">
      <c r="A117" s="13">
        <v>3611</v>
      </c>
      <c r="B117" s="10" t="s">
        <v>108</v>
      </c>
      <c r="C117" s="8">
        <v>52000</v>
      </c>
      <c r="D117" s="8">
        <f>1000000-1000000</f>
        <v>0</v>
      </c>
      <c r="E117" s="8">
        <f>500+1000000</f>
        <v>1000500</v>
      </c>
      <c r="F117" s="9"/>
      <c r="G117" s="9"/>
      <c r="H117" s="9">
        <f t="shared" si="4"/>
        <v>1052500</v>
      </c>
    </row>
    <row r="118" spans="1:8" ht="63">
      <c r="A118" s="13">
        <v>3621</v>
      </c>
      <c r="B118" s="10" t="s">
        <v>109</v>
      </c>
      <c r="C118" s="8">
        <v>0</v>
      </c>
      <c r="D118" s="8">
        <v>518000</v>
      </c>
      <c r="E118" s="8">
        <v>4500</v>
      </c>
      <c r="F118" s="9"/>
      <c r="G118" s="9"/>
      <c r="H118" s="9">
        <f t="shared" si="4"/>
        <v>522500</v>
      </c>
    </row>
    <row r="119" spans="1:8" ht="47.25">
      <c r="A119" s="13">
        <v>3661</v>
      </c>
      <c r="B119" s="10" t="s">
        <v>110</v>
      </c>
      <c r="C119" s="8">
        <v>0</v>
      </c>
      <c r="D119" s="8">
        <v>1500</v>
      </c>
      <c r="E119" s="8">
        <v>300375</v>
      </c>
      <c r="F119" s="9"/>
      <c r="G119" s="9"/>
      <c r="H119" s="9">
        <f t="shared" si="4"/>
        <v>301875</v>
      </c>
    </row>
    <row r="120" spans="1:8" ht="15.75">
      <c r="A120" s="13">
        <v>3711</v>
      </c>
      <c r="B120" s="10" t="s">
        <v>111</v>
      </c>
      <c r="C120" s="8">
        <f>55000+5000</f>
        <v>60000</v>
      </c>
      <c r="D120" s="8">
        <f>142000-7000</f>
        <v>135000</v>
      </c>
      <c r="E120" s="8">
        <v>44250</v>
      </c>
      <c r="F120" s="9"/>
      <c r="G120" s="9"/>
      <c r="H120" s="9">
        <f t="shared" si="4"/>
        <v>239250</v>
      </c>
    </row>
    <row r="121" spans="1:8" ht="15.75">
      <c r="A121" s="13">
        <v>3712</v>
      </c>
      <c r="B121" s="10" t="s">
        <v>112</v>
      </c>
      <c r="C121" s="8">
        <v>169480</v>
      </c>
      <c r="D121" s="8">
        <v>0</v>
      </c>
      <c r="E121" s="8">
        <v>80000</v>
      </c>
      <c r="F121" s="9"/>
      <c r="G121" s="9"/>
      <c r="H121" s="9">
        <f t="shared" si="4"/>
        <v>249480</v>
      </c>
    </row>
    <row r="122" spans="1:8" ht="15.75">
      <c r="A122" s="13">
        <v>3721</v>
      </c>
      <c r="B122" s="10" t="s">
        <v>113</v>
      </c>
      <c r="C122" s="8">
        <v>370000</v>
      </c>
      <c r="D122" s="8">
        <f>349000+35000</f>
        <v>384000</v>
      </c>
      <c r="E122" s="8">
        <v>106000</v>
      </c>
      <c r="F122" s="9"/>
      <c r="G122" s="9"/>
      <c r="H122" s="9">
        <f t="shared" si="4"/>
        <v>860000</v>
      </c>
    </row>
    <row r="123" spans="1:8" ht="15.75">
      <c r="A123" s="13">
        <v>3722</v>
      </c>
      <c r="B123" s="10" t="s">
        <v>114</v>
      </c>
      <c r="C123" s="8">
        <v>30000</v>
      </c>
      <c r="D123" s="8">
        <v>0</v>
      </c>
      <c r="E123" s="8">
        <v>5000</v>
      </c>
      <c r="F123" s="9"/>
      <c r="G123" s="9"/>
      <c r="H123" s="9">
        <f t="shared" si="4"/>
        <v>35000</v>
      </c>
    </row>
    <row r="124" spans="1:8" ht="15.75">
      <c r="A124" s="13">
        <v>3751</v>
      </c>
      <c r="B124" s="10" t="s">
        <v>115</v>
      </c>
      <c r="C124" s="8">
        <v>0</v>
      </c>
      <c r="D124" s="8">
        <f>5413206.71-12597.93-19369.96</f>
        <v>5381238.8200000003</v>
      </c>
      <c r="E124" s="8">
        <f>307642.76+19369.96</f>
        <v>327012.72000000003</v>
      </c>
      <c r="F124" s="9"/>
      <c r="G124" s="9"/>
      <c r="H124" s="9">
        <f t="shared" si="4"/>
        <v>5708251.54</v>
      </c>
    </row>
    <row r="125" spans="1:8" ht="15.75">
      <c r="A125" s="13">
        <v>3761</v>
      </c>
      <c r="B125" s="10" t="s">
        <v>116</v>
      </c>
      <c r="C125" s="8">
        <v>180000</v>
      </c>
      <c r="D125" s="8">
        <v>200000</v>
      </c>
      <c r="E125" s="8">
        <v>0</v>
      </c>
      <c r="F125" s="9"/>
      <c r="G125" s="9"/>
      <c r="H125" s="9">
        <f t="shared" si="4"/>
        <v>380000</v>
      </c>
    </row>
    <row r="126" spans="1:8" ht="31.5">
      <c r="A126" s="13">
        <v>3791</v>
      </c>
      <c r="B126" s="10" t="s">
        <v>117</v>
      </c>
      <c r="C126" s="8">
        <v>54800</v>
      </c>
      <c r="D126" s="8">
        <f>12800+15000</f>
        <v>27800</v>
      </c>
      <c r="E126" s="8">
        <v>36900</v>
      </c>
      <c r="F126" s="9"/>
      <c r="G126" s="9"/>
      <c r="H126" s="9">
        <f t="shared" si="4"/>
        <v>119500</v>
      </c>
    </row>
    <row r="127" spans="1:8" ht="15.75">
      <c r="A127" s="13">
        <v>3811</v>
      </c>
      <c r="B127" s="10" t="s">
        <v>118</v>
      </c>
      <c r="C127" s="8">
        <v>0</v>
      </c>
      <c r="D127" s="8">
        <f>60000+5000</f>
        <v>65000</v>
      </c>
      <c r="E127" s="8">
        <v>0</v>
      </c>
      <c r="F127" s="9"/>
      <c r="G127" s="9"/>
      <c r="H127" s="9">
        <f t="shared" si="4"/>
        <v>65000</v>
      </c>
    </row>
    <row r="128" spans="1:8" ht="15.75">
      <c r="A128" s="13">
        <v>3821</v>
      </c>
      <c r="B128" s="10" t="s">
        <v>119</v>
      </c>
      <c r="C128" s="8">
        <v>31500</v>
      </c>
      <c r="D128" s="8">
        <v>970000</v>
      </c>
      <c r="E128" s="8">
        <v>20375</v>
      </c>
      <c r="F128" s="9"/>
      <c r="G128" s="9"/>
      <c r="H128" s="9">
        <f t="shared" si="4"/>
        <v>1021875</v>
      </c>
    </row>
    <row r="129" spans="1:8" ht="15.75">
      <c r="A129" s="13">
        <v>3822</v>
      </c>
      <c r="B129" s="10" t="s">
        <v>120</v>
      </c>
      <c r="C129" s="8">
        <v>95000</v>
      </c>
      <c r="D129" s="8">
        <f>303000-75000</f>
        <v>228000</v>
      </c>
      <c r="E129" s="8">
        <v>249500</v>
      </c>
      <c r="F129" s="9"/>
      <c r="G129" s="9"/>
      <c r="H129" s="9">
        <f t="shared" si="4"/>
        <v>572500</v>
      </c>
    </row>
    <row r="130" spans="1:8" ht="15.75">
      <c r="A130" s="13">
        <v>3831</v>
      </c>
      <c r="B130" s="10" t="s">
        <v>121</v>
      </c>
      <c r="C130" s="8">
        <v>2000</v>
      </c>
      <c r="D130" s="8">
        <v>1172000</v>
      </c>
      <c r="E130" s="8">
        <v>256000</v>
      </c>
      <c r="F130" s="9"/>
      <c r="G130" s="9"/>
      <c r="H130" s="9">
        <f t="shared" si="4"/>
        <v>1430000</v>
      </c>
    </row>
    <row r="131" spans="1:8" ht="15.75">
      <c r="A131" s="13">
        <v>3921</v>
      </c>
      <c r="B131" s="10" t="s">
        <v>122</v>
      </c>
      <c r="C131" s="8">
        <v>119744.16</v>
      </c>
      <c r="D131" s="8">
        <f>47000+12103</f>
        <v>59103</v>
      </c>
      <c r="E131" s="8">
        <v>37936.04</v>
      </c>
      <c r="F131" s="9">
        <v>1621</v>
      </c>
      <c r="G131" s="9"/>
      <c r="H131" s="9">
        <f t="shared" si="4"/>
        <v>218404.2</v>
      </c>
    </row>
    <row r="132" spans="1:8" s="20" customFormat="1" ht="47.25">
      <c r="A132" s="16">
        <v>4000</v>
      </c>
      <c r="B132" s="17" t="s">
        <v>123</v>
      </c>
      <c r="C132" s="6">
        <f>SUM(C133:C139)</f>
        <v>0</v>
      </c>
      <c r="D132" s="6">
        <f t="shared" ref="D132:H132" si="6">SUM(D133:D139)</f>
        <v>7366400</v>
      </c>
      <c r="E132" s="6">
        <f t="shared" si="6"/>
        <v>6608562</v>
      </c>
      <c r="F132" s="6">
        <f t="shared" si="6"/>
        <v>0</v>
      </c>
      <c r="G132" s="6">
        <f t="shared" si="6"/>
        <v>0</v>
      </c>
      <c r="H132" s="6">
        <f t="shared" si="6"/>
        <v>13974962</v>
      </c>
    </row>
    <row r="133" spans="1:8" ht="31.5">
      <c r="A133" s="13">
        <v>4412</v>
      </c>
      <c r="B133" s="10" t="s">
        <v>124</v>
      </c>
      <c r="C133" s="8">
        <v>0</v>
      </c>
      <c r="D133" s="8">
        <v>2748188</v>
      </c>
      <c r="E133" s="8">
        <f>6948750-2748188.17+0.17</f>
        <v>4200562</v>
      </c>
      <c r="F133" s="9"/>
      <c r="G133" s="9"/>
      <c r="H133" s="9">
        <f t="shared" si="4"/>
        <v>6948750</v>
      </c>
    </row>
    <row r="134" spans="1:8" ht="31.5">
      <c r="A134" s="13">
        <v>4414</v>
      </c>
      <c r="B134" s="10" t="s">
        <v>125</v>
      </c>
      <c r="C134" s="8">
        <v>0</v>
      </c>
      <c r="D134" s="8">
        <v>1433837</v>
      </c>
      <c r="E134" s="8"/>
      <c r="F134" s="9"/>
      <c r="G134" s="9"/>
      <c r="H134" s="9">
        <f t="shared" si="4"/>
        <v>1433837</v>
      </c>
    </row>
    <row r="135" spans="1:8" ht="31.5">
      <c r="A135" s="13">
        <v>4421</v>
      </c>
      <c r="B135" s="10" t="s">
        <v>126</v>
      </c>
      <c r="C135" s="8">
        <v>0</v>
      </c>
      <c r="D135" s="8">
        <v>0</v>
      </c>
      <c r="E135" s="8">
        <v>2400000</v>
      </c>
      <c r="F135" s="9"/>
      <c r="G135" s="9"/>
      <c r="H135" s="9">
        <f t="shared" si="4"/>
        <v>2400000</v>
      </c>
    </row>
    <row r="136" spans="1:8" ht="15.75">
      <c r="A136" s="13">
        <v>4422</v>
      </c>
      <c r="B136" s="10" t="s">
        <v>127</v>
      </c>
      <c r="C136" s="8">
        <v>0</v>
      </c>
      <c r="D136" s="8">
        <v>434375</v>
      </c>
      <c r="E136" s="8">
        <v>8000</v>
      </c>
      <c r="F136" s="9"/>
      <c r="G136" s="9"/>
      <c r="H136" s="9">
        <f t="shared" si="4"/>
        <v>442375</v>
      </c>
    </row>
    <row r="137" spans="1:8" ht="47.25">
      <c r="A137" s="13">
        <v>4441</v>
      </c>
      <c r="B137" s="10" t="s">
        <v>128</v>
      </c>
      <c r="C137" s="8">
        <v>0</v>
      </c>
      <c r="D137" s="8">
        <f>765900+1584100</f>
        <v>2350000</v>
      </c>
      <c r="E137" s="8"/>
      <c r="F137" s="9"/>
      <c r="G137" s="9"/>
      <c r="H137" s="9">
        <f t="shared" si="4"/>
        <v>2350000</v>
      </c>
    </row>
    <row r="138" spans="1:8" ht="31.5">
      <c r="A138" s="13">
        <v>4451</v>
      </c>
      <c r="B138" s="10" t="s">
        <v>129</v>
      </c>
      <c r="C138" s="8">
        <v>0</v>
      </c>
      <c r="D138" s="8">
        <v>390000</v>
      </c>
      <c r="E138" s="8"/>
      <c r="F138" s="9"/>
      <c r="G138" s="9"/>
      <c r="H138" s="9">
        <f t="shared" si="4"/>
        <v>390000</v>
      </c>
    </row>
    <row r="139" spans="1:8" ht="31.5">
      <c r="A139" s="13">
        <v>4811</v>
      </c>
      <c r="B139" s="10" t="s">
        <v>130</v>
      </c>
      <c r="C139" s="8">
        <v>0</v>
      </c>
      <c r="D139" s="8">
        <v>10000</v>
      </c>
      <c r="E139" s="8"/>
      <c r="F139" s="9"/>
      <c r="G139" s="9"/>
      <c r="H139" s="9">
        <f t="shared" si="4"/>
        <v>10000</v>
      </c>
    </row>
    <row r="140" spans="1:8" s="20" customFormat="1" ht="31.5">
      <c r="A140" s="16">
        <v>5000</v>
      </c>
      <c r="B140" s="17" t="s">
        <v>131</v>
      </c>
      <c r="C140" s="6">
        <f>SUM(C141:C158)</f>
        <v>0</v>
      </c>
      <c r="D140" s="6">
        <f t="shared" ref="D140:H140" si="7">SUM(D141:D158)</f>
        <v>6782000</v>
      </c>
      <c r="E140" s="6">
        <f t="shared" si="7"/>
        <v>15139284.030000001</v>
      </c>
      <c r="F140" s="6">
        <f t="shared" si="7"/>
        <v>17382885.719999999</v>
      </c>
      <c r="G140" s="6">
        <f t="shared" si="7"/>
        <v>10535762.15</v>
      </c>
      <c r="H140" s="6">
        <f t="shared" si="7"/>
        <v>49839931.899999999</v>
      </c>
    </row>
    <row r="141" spans="1:8" ht="15.75">
      <c r="A141" s="13">
        <v>5111</v>
      </c>
      <c r="B141" s="10" t="s">
        <v>132</v>
      </c>
      <c r="C141" s="8">
        <v>0</v>
      </c>
      <c r="D141" s="8">
        <f>154661.16+73037.8</f>
        <v>227698.96000000002</v>
      </c>
      <c r="E141" s="8">
        <v>692651.24</v>
      </c>
      <c r="F141" s="9">
        <v>5000000</v>
      </c>
      <c r="G141" s="9">
        <v>4000000</v>
      </c>
      <c r="H141" s="9">
        <f t="shared" si="4"/>
        <v>9920350.1999999993</v>
      </c>
    </row>
    <row r="142" spans="1:8" ht="31.5">
      <c r="A142" s="13">
        <v>5121</v>
      </c>
      <c r="B142" s="10" t="s">
        <v>149</v>
      </c>
      <c r="C142" s="8"/>
      <c r="D142" s="8">
        <v>331838.84000000003</v>
      </c>
      <c r="E142" s="8"/>
      <c r="F142" s="9">
        <v>162885.72</v>
      </c>
      <c r="G142" s="9">
        <v>35762.15</v>
      </c>
      <c r="H142" s="9">
        <f t="shared" si="4"/>
        <v>530486.71000000008</v>
      </c>
    </row>
    <row r="143" spans="1:8" ht="31.5">
      <c r="A143" s="13">
        <v>5151</v>
      </c>
      <c r="B143" s="10" t="s">
        <v>133</v>
      </c>
      <c r="C143" s="8">
        <v>0</v>
      </c>
      <c r="D143" s="8">
        <f>581838.84-93838.84</f>
        <v>488000</v>
      </c>
      <c r="E143" s="8">
        <f>422462.37+78545.42</f>
        <v>501007.79</v>
      </c>
      <c r="F143" s="9">
        <v>10000000</v>
      </c>
      <c r="G143" s="9">
        <v>3000000</v>
      </c>
      <c r="H143" s="9">
        <f t="shared" si="4"/>
        <v>13989007.789999999</v>
      </c>
    </row>
    <row r="144" spans="1:8" ht="31.5">
      <c r="A144" s="13">
        <v>5191</v>
      </c>
      <c r="B144" s="10" t="s">
        <v>134</v>
      </c>
      <c r="C144" s="8">
        <v>0</v>
      </c>
      <c r="D144" s="8">
        <f>8000+242000</f>
        <v>250000</v>
      </c>
      <c r="E144" s="8">
        <v>30000</v>
      </c>
      <c r="F144" s="9">
        <f>3200000-230000-1750000</f>
        <v>1220000</v>
      </c>
      <c r="G144" s="9"/>
      <c r="H144" s="9">
        <f t="shared" ref="H144:H158" si="8">C144+D144+E144+F144+G144</f>
        <v>1500000</v>
      </c>
    </row>
    <row r="145" spans="1:8" ht="15.75">
      <c r="A145" s="14">
        <v>5211</v>
      </c>
      <c r="B145" s="15" t="s">
        <v>135</v>
      </c>
      <c r="C145" s="8">
        <v>0</v>
      </c>
      <c r="D145" s="8">
        <f>12500+437000</f>
        <v>449500</v>
      </c>
      <c r="E145" s="8">
        <v>33125</v>
      </c>
      <c r="F145" s="9"/>
      <c r="G145" s="9">
        <v>1000000</v>
      </c>
      <c r="H145" s="9">
        <f t="shared" si="8"/>
        <v>1482625</v>
      </c>
    </row>
    <row r="146" spans="1:8" ht="15.75">
      <c r="A146" s="13">
        <v>5231</v>
      </c>
      <c r="B146" s="10" t="s">
        <v>136</v>
      </c>
      <c r="C146" s="8">
        <v>0</v>
      </c>
      <c r="D146" s="8">
        <f>104000+96000</f>
        <v>200000</v>
      </c>
      <c r="E146" s="8">
        <v>0</v>
      </c>
      <c r="F146" s="9"/>
      <c r="G146" s="9"/>
      <c r="H146" s="9">
        <f t="shared" si="8"/>
        <v>200000</v>
      </c>
    </row>
    <row r="147" spans="1:8" ht="15.75">
      <c r="A147" s="13">
        <v>5311</v>
      </c>
      <c r="B147" s="10" t="s">
        <v>150</v>
      </c>
      <c r="C147" s="8"/>
      <c r="D147" s="8">
        <v>672962.2</v>
      </c>
      <c r="E147" s="8"/>
      <c r="F147" s="9"/>
      <c r="G147" s="9"/>
      <c r="H147" s="9">
        <f t="shared" si="8"/>
        <v>672962.2</v>
      </c>
    </row>
    <row r="148" spans="1:8" ht="47.25">
      <c r="A148" s="13">
        <v>5412</v>
      </c>
      <c r="B148" s="10" t="s">
        <v>137</v>
      </c>
      <c r="C148" s="8">
        <v>0</v>
      </c>
      <c r="D148" s="8">
        <v>0</v>
      </c>
      <c r="E148" s="8">
        <v>500000</v>
      </c>
      <c r="F148" s="9"/>
      <c r="G148" s="9"/>
      <c r="H148" s="9">
        <f t="shared" si="8"/>
        <v>500000</v>
      </c>
    </row>
    <row r="149" spans="1:8" ht="15.75">
      <c r="A149" s="13">
        <v>5611</v>
      </c>
      <c r="B149" s="10" t="s">
        <v>138</v>
      </c>
      <c r="C149" s="8">
        <v>0</v>
      </c>
      <c r="D149" s="8">
        <f>30000+720000</f>
        <v>750000</v>
      </c>
      <c r="E149" s="8">
        <v>22500</v>
      </c>
      <c r="F149" s="9"/>
      <c r="G149" s="9"/>
      <c r="H149" s="9">
        <f t="shared" si="8"/>
        <v>772500</v>
      </c>
    </row>
    <row r="150" spans="1:8" ht="31.5">
      <c r="A150" s="13">
        <v>5641</v>
      </c>
      <c r="B150" s="10" t="s">
        <v>139</v>
      </c>
      <c r="C150" s="8">
        <v>0</v>
      </c>
      <c r="D150" s="8">
        <v>0</v>
      </c>
      <c r="E150" s="8">
        <v>4180000</v>
      </c>
      <c r="F150" s="9"/>
      <c r="G150" s="9">
        <v>2500000</v>
      </c>
      <c r="H150" s="9">
        <f t="shared" si="8"/>
        <v>6680000</v>
      </c>
    </row>
    <row r="151" spans="1:8" ht="31.5">
      <c r="A151" s="13">
        <v>5661</v>
      </c>
      <c r="B151" s="10" t="s">
        <v>140</v>
      </c>
      <c r="C151" s="8">
        <v>0</v>
      </c>
      <c r="D151" s="8">
        <v>1000000</v>
      </c>
      <c r="E151" s="8">
        <v>0</v>
      </c>
      <c r="F151" s="9"/>
      <c r="G151" s="9"/>
      <c r="H151" s="9">
        <f t="shared" si="8"/>
        <v>1000000</v>
      </c>
    </row>
    <row r="152" spans="1:8" ht="31.5">
      <c r="A152" s="13">
        <v>5671</v>
      </c>
      <c r="B152" s="10" t="s">
        <v>141</v>
      </c>
      <c r="C152" s="8">
        <v>0</v>
      </c>
      <c r="D152" s="8">
        <v>12000</v>
      </c>
      <c r="E152" s="8">
        <v>45000</v>
      </c>
      <c r="F152" s="9"/>
      <c r="G152" s="9"/>
      <c r="H152" s="9">
        <f t="shared" si="8"/>
        <v>57000</v>
      </c>
    </row>
    <row r="153" spans="1:8" ht="15.75">
      <c r="A153" s="13">
        <v>5692</v>
      </c>
      <c r="B153" s="10" t="s">
        <v>142</v>
      </c>
      <c r="C153" s="8">
        <v>0</v>
      </c>
      <c r="D153" s="8">
        <v>0</v>
      </c>
      <c r="E153" s="8">
        <f>8000000</f>
        <v>8000000</v>
      </c>
      <c r="F153" s="9"/>
      <c r="G153" s="9"/>
      <c r="H153" s="9">
        <f t="shared" si="8"/>
        <v>8000000</v>
      </c>
    </row>
    <row r="154" spans="1:8" ht="15.75">
      <c r="A154" s="13">
        <v>5694</v>
      </c>
      <c r="B154" s="10" t="s">
        <v>143</v>
      </c>
      <c r="C154" s="8">
        <v>0</v>
      </c>
      <c r="D154" s="8">
        <v>0</v>
      </c>
      <c r="E154" s="8">
        <v>135000</v>
      </c>
      <c r="F154" s="9"/>
      <c r="G154" s="9"/>
      <c r="H154" s="9">
        <f t="shared" si="8"/>
        <v>135000</v>
      </c>
    </row>
    <row r="155" spans="1:8" s="20" customFormat="1" ht="15.75">
      <c r="A155" s="13">
        <v>5911</v>
      </c>
      <c r="B155" s="10" t="s">
        <v>144</v>
      </c>
      <c r="C155" s="8">
        <v>0</v>
      </c>
      <c r="D155" s="8">
        <v>2000000</v>
      </c>
      <c r="E155" s="8">
        <v>1000000</v>
      </c>
      <c r="F155" s="9">
        <v>1000000</v>
      </c>
      <c r="G155" s="9"/>
      <c r="H155" s="9">
        <f t="shared" si="8"/>
        <v>4000000</v>
      </c>
    </row>
    <row r="156" spans="1:8" ht="15.75">
      <c r="A156" s="26">
        <v>5921</v>
      </c>
      <c r="B156" s="27" t="s">
        <v>145</v>
      </c>
      <c r="C156" s="8">
        <v>0</v>
      </c>
      <c r="D156" s="8">
        <v>50000</v>
      </c>
      <c r="E156" s="8">
        <v>0</v>
      </c>
      <c r="F156" s="9"/>
      <c r="G156" s="9"/>
      <c r="H156" s="9">
        <f t="shared" si="8"/>
        <v>50000</v>
      </c>
    </row>
    <row r="157" spans="1:8" ht="31.5">
      <c r="A157" s="28">
        <v>5971</v>
      </c>
      <c r="B157" s="29" t="s">
        <v>151</v>
      </c>
      <c r="C157" s="8"/>
      <c r="D157" s="8">
        <v>300000</v>
      </c>
      <c r="E157" s="8"/>
      <c r="F157" s="9"/>
      <c r="G157" s="9"/>
      <c r="H157" s="9">
        <f t="shared" si="8"/>
        <v>300000</v>
      </c>
    </row>
    <row r="158" spans="1:8" ht="15.75">
      <c r="A158" s="28">
        <v>5991</v>
      </c>
      <c r="B158" s="29" t="s">
        <v>152</v>
      </c>
      <c r="C158" s="8"/>
      <c r="D158" s="8">
        <v>50000</v>
      </c>
      <c r="E158" s="8"/>
      <c r="F158" s="9"/>
      <c r="G158" s="9"/>
      <c r="H158" s="9">
        <f t="shared" si="8"/>
        <v>50000</v>
      </c>
    </row>
    <row r="159" spans="1:8" ht="15.75">
      <c r="A159" s="67" t="s">
        <v>146</v>
      </c>
      <c r="B159" s="68"/>
      <c r="C159" s="6">
        <f t="shared" ref="C159:H159" si="9">C140+C132+C84+C33+C14</f>
        <v>251253147</v>
      </c>
      <c r="D159" s="6">
        <f t="shared" si="9"/>
        <v>307472796</v>
      </c>
      <c r="E159" s="6">
        <f t="shared" si="9"/>
        <v>70000000</v>
      </c>
      <c r="F159" s="6">
        <f t="shared" si="9"/>
        <v>21134506.719999999</v>
      </c>
      <c r="G159" s="6">
        <f t="shared" si="9"/>
        <v>10535762.15</v>
      </c>
      <c r="H159" s="6">
        <f t="shared" si="9"/>
        <v>660396211.87</v>
      </c>
    </row>
    <row r="161" spans="3:7" hidden="1">
      <c r="C161" s="3">
        <v>251253147</v>
      </c>
      <c r="D161" s="3">
        <v>307472796</v>
      </c>
      <c r="E161" s="3">
        <v>70000000</v>
      </c>
      <c r="F161" s="3">
        <v>21362885.719999999</v>
      </c>
      <c r="G161" s="3">
        <v>10535762.15</v>
      </c>
    </row>
  </sheetData>
  <mergeCells count="14">
    <mergeCell ref="A1:H1"/>
    <mergeCell ref="A2:H2"/>
    <mergeCell ref="A3:H3"/>
    <mergeCell ref="A4:H4"/>
    <mergeCell ref="A5:H5"/>
    <mergeCell ref="A159:B159"/>
    <mergeCell ref="F8:F11"/>
    <mergeCell ref="G8:G11"/>
    <mergeCell ref="H8:H11"/>
    <mergeCell ref="A8:A11"/>
    <mergeCell ref="B8:B11"/>
    <mergeCell ref="C8:C11"/>
    <mergeCell ref="D8:D11"/>
    <mergeCell ref="E8:E11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Anexo G Ppto Ingresos</vt:lpstr>
      <vt:lpstr>Anexo H Ppto Egresos</vt:lpstr>
      <vt:lpstr>'Anexo H Ppto Egresos'!Área_de_impresión</vt:lpstr>
      <vt:lpstr>capmil</vt:lpstr>
      <vt:lpstr>'Anexo H Ppto Egresos'!Títulos_a_imprimir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2020-02-26T19:59:49Z</cp:lastPrinted>
  <dcterms:created xsi:type="dcterms:W3CDTF">2020-02-19T22:21:57Z</dcterms:created>
  <dcterms:modified xsi:type="dcterms:W3CDTF">2020-03-05T23:27:42Z</dcterms:modified>
</cp:coreProperties>
</file>